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krajina\Desktop\"/>
    </mc:Choice>
  </mc:AlternateContent>
  <workbookProtection workbookPassword="DE31" lockStructure="1"/>
  <bookViews>
    <workbookView xWindow="0" yWindow="0" windowWidth="28770" windowHeight="13590" firstSheet="2" activeTab="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M108" i="14"/>
  <c r="H108" i="14"/>
  <c r="V107" i="14"/>
  <c r="U107" i="14"/>
  <c r="T107" i="14"/>
  <c r="S107" i="14"/>
  <c r="R107" i="14"/>
  <c r="Q107" i="14"/>
  <c r="P107" i="14"/>
  <c r="M107" i="14"/>
  <c r="H107" i="14"/>
  <c r="V105" i="14"/>
  <c r="U105" i="14"/>
  <c r="T105" i="14"/>
  <c r="S105" i="14"/>
  <c r="R105" i="14"/>
  <c r="Q105" i="14"/>
  <c r="P105" i="14"/>
  <c r="M105" i="14"/>
  <c r="H105" i="14"/>
  <c r="V104" i="14"/>
  <c r="U104" i="14"/>
  <c r="T104" i="14"/>
  <c r="S104" i="14"/>
  <c r="R104" i="14"/>
  <c r="Q104" i="14"/>
  <c r="P104" i="14"/>
  <c r="M104" i="14"/>
  <c r="H104" i="14"/>
  <c r="V103" i="14"/>
  <c r="U103" i="14"/>
  <c r="T103" i="14"/>
  <c r="S103" i="14"/>
  <c r="R103" i="14"/>
  <c r="Q103" i="14"/>
  <c r="P103" i="14"/>
  <c r="M103" i="14"/>
  <c r="H103" i="14"/>
  <c r="V102" i="14"/>
  <c r="U102" i="14"/>
  <c r="T102" i="14"/>
  <c r="S102" i="14"/>
  <c r="R102" i="14"/>
  <c r="Q102" i="14"/>
  <c r="P102" i="14"/>
  <c r="M102" i="14"/>
  <c r="H102" i="14"/>
  <c r="V101" i="14"/>
  <c r="U101" i="14"/>
  <c r="T101" i="14"/>
  <c r="S101" i="14"/>
  <c r="R101" i="14"/>
  <c r="Q101" i="14"/>
  <c r="P101" i="14"/>
  <c r="M101" i="14"/>
  <c r="H101" i="14"/>
  <c r="V99" i="14"/>
  <c r="U99" i="14"/>
  <c r="T99" i="14"/>
  <c r="S99" i="14"/>
  <c r="R99" i="14"/>
  <c r="Q99" i="14"/>
  <c r="P99" i="14"/>
  <c r="M99" i="14"/>
  <c r="H99" i="14"/>
  <c r="V98" i="14"/>
  <c r="U98" i="14"/>
  <c r="T98" i="14"/>
  <c r="S98" i="14"/>
  <c r="R98" i="14"/>
  <c r="Q98" i="14"/>
  <c r="P98" i="14"/>
  <c r="M98" i="14"/>
  <c r="H98" i="14"/>
  <c r="V97" i="14"/>
  <c r="U97" i="14"/>
  <c r="T97" i="14"/>
  <c r="S97" i="14"/>
  <c r="R97" i="14"/>
  <c r="Q97" i="14"/>
  <c r="P97" i="14"/>
  <c r="M97" i="14"/>
  <c r="H97" i="14"/>
  <c r="V96" i="14"/>
  <c r="U96" i="14"/>
  <c r="T96" i="14"/>
  <c r="S96" i="14"/>
  <c r="R96" i="14"/>
  <c r="Q96" i="14"/>
  <c r="P96" i="14"/>
  <c r="M96" i="14"/>
  <c r="H96" i="14"/>
  <c r="V95" i="14"/>
  <c r="U95" i="14"/>
  <c r="T95" i="14"/>
  <c r="S95" i="14"/>
  <c r="R95" i="14"/>
  <c r="Q95" i="14"/>
  <c r="P95" i="14"/>
  <c r="M95" i="14"/>
  <c r="H95" i="14"/>
  <c r="V94" i="14"/>
  <c r="U94" i="14"/>
  <c r="T94" i="14"/>
  <c r="S94" i="14"/>
  <c r="R94" i="14"/>
  <c r="Q94" i="14"/>
  <c r="P94" i="14"/>
  <c r="M94" i="14"/>
  <c r="H94" i="14"/>
  <c r="V93" i="14"/>
  <c r="U93" i="14"/>
  <c r="T93" i="14"/>
  <c r="S93" i="14"/>
  <c r="R93" i="14"/>
  <c r="Q93" i="14"/>
  <c r="P93" i="14"/>
  <c r="M93" i="14"/>
  <c r="H93" i="14"/>
  <c r="V88" i="14"/>
  <c r="U88" i="14"/>
  <c r="T88" i="14"/>
  <c r="S88" i="14"/>
  <c r="R88" i="14"/>
  <c r="Q88" i="14"/>
  <c r="P88" i="14"/>
  <c r="M88" i="14"/>
  <c r="H88" i="14"/>
  <c r="V87" i="14"/>
  <c r="U87" i="14"/>
  <c r="T87" i="14"/>
  <c r="S87" i="14"/>
  <c r="R87" i="14"/>
  <c r="Q87" i="14"/>
  <c r="P87" i="14"/>
  <c r="M87" i="14"/>
  <c r="H87" i="14"/>
  <c r="V85" i="14"/>
  <c r="U85" i="14"/>
  <c r="T85" i="14"/>
  <c r="S85" i="14"/>
  <c r="R85" i="14"/>
  <c r="Q85" i="14"/>
  <c r="P85" i="14"/>
  <c r="M85" i="14"/>
  <c r="H85" i="14"/>
  <c r="V84" i="14"/>
  <c r="U84" i="14"/>
  <c r="T84" i="14"/>
  <c r="S84" i="14"/>
  <c r="R84" i="14"/>
  <c r="Q84" i="14"/>
  <c r="P84" i="14"/>
  <c r="M84" i="14"/>
  <c r="H84" i="14"/>
  <c r="V83" i="14"/>
  <c r="U83" i="14"/>
  <c r="T83" i="14"/>
  <c r="S83" i="14"/>
  <c r="R83" i="14"/>
  <c r="Q83" i="14"/>
  <c r="P83" i="14"/>
  <c r="M83" i="14"/>
  <c r="H83" i="14"/>
  <c r="V82" i="14"/>
  <c r="U82" i="14"/>
  <c r="T82" i="14"/>
  <c r="S82" i="14"/>
  <c r="R82" i="14"/>
  <c r="Q82" i="14"/>
  <c r="P82" i="14"/>
  <c r="M82" i="14"/>
  <c r="H82" i="14"/>
  <c r="V81" i="14"/>
  <c r="U81" i="14"/>
  <c r="T81" i="14"/>
  <c r="S81" i="14"/>
  <c r="R81" i="14"/>
  <c r="Q81" i="14"/>
  <c r="P81" i="14"/>
  <c r="M81" i="14"/>
  <c r="H81" i="14"/>
  <c r="V79" i="14"/>
  <c r="U79" i="14"/>
  <c r="T79" i="14"/>
  <c r="S79" i="14"/>
  <c r="R79" i="14"/>
  <c r="Q79" i="14"/>
  <c r="P79" i="14"/>
  <c r="M79" i="14"/>
  <c r="H79" i="14"/>
  <c r="V78" i="14"/>
  <c r="U78" i="14"/>
  <c r="T78" i="14"/>
  <c r="S78" i="14"/>
  <c r="R78" i="14"/>
  <c r="Q78" i="14"/>
  <c r="P78" i="14"/>
  <c r="M78" i="14"/>
  <c r="H78" i="14"/>
  <c r="V77" i="14"/>
  <c r="U77" i="14"/>
  <c r="T77" i="14"/>
  <c r="S77" i="14"/>
  <c r="R77" i="14"/>
  <c r="Q77" i="14"/>
  <c r="P77" i="14"/>
  <c r="M77" i="14"/>
  <c r="H77" i="14"/>
  <c r="V76" i="14"/>
  <c r="U76" i="14"/>
  <c r="T76" i="14"/>
  <c r="S76" i="14"/>
  <c r="R76" i="14"/>
  <c r="Q76" i="14"/>
  <c r="P76" i="14"/>
  <c r="M76" i="14"/>
  <c r="H76" i="14"/>
  <c r="V75" i="14"/>
  <c r="U75" i="14"/>
  <c r="T75" i="14"/>
  <c r="S75" i="14"/>
  <c r="R75" i="14"/>
  <c r="Q75" i="14"/>
  <c r="P75" i="14"/>
  <c r="M75" i="14"/>
  <c r="H75" i="14"/>
  <c r="V74" i="14"/>
  <c r="U74" i="14"/>
  <c r="T74" i="14"/>
  <c r="S74" i="14"/>
  <c r="R74" i="14"/>
  <c r="Q74" i="14"/>
  <c r="P74" i="14"/>
  <c r="M74" i="14"/>
  <c r="H74" i="14"/>
  <c r="V73" i="14"/>
  <c r="U73" i="14"/>
  <c r="T73" i="14"/>
  <c r="S73" i="14"/>
  <c r="R73" i="14"/>
  <c r="Q73" i="14"/>
  <c r="P73" i="14"/>
  <c r="M73" i="14"/>
  <c r="H73" i="14"/>
  <c r="V68" i="14"/>
  <c r="U68" i="14"/>
  <c r="T68" i="14"/>
  <c r="S68" i="14"/>
  <c r="R68" i="14"/>
  <c r="Q68" i="14"/>
  <c r="P68" i="14"/>
  <c r="M68" i="14"/>
  <c r="V67" i="14"/>
  <c r="U67" i="14"/>
  <c r="T67" i="14"/>
  <c r="S67" i="14"/>
  <c r="R67" i="14"/>
  <c r="Q67" i="14"/>
  <c r="P67" i="14"/>
  <c r="M67" i="14"/>
  <c r="V66" i="14"/>
  <c r="U66" i="14"/>
  <c r="T66" i="14"/>
  <c r="S66" i="14"/>
  <c r="R66" i="14"/>
  <c r="Q66" i="14"/>
  <c r="P66" i="14"/>
  <c r="M66" i="14"/>
  <c r="V65" i="14"/>
  <c r="U65" i="14"/>
  <c r="T65" i="14"/>
  <c r="S65" i="14"/>
  <c r="R65" i="14"/>
  <c r="Q65" i="14"/>
  <c r="P65" i="14"/>
  <c r="M65" i="14"/>
  <c r="V64" i="14"/>
  <c r="U64" i="14"/>
  <c r="T64" i="14"/>
  <c r="S64" i="14"/>
  <c r="R64" i="14"/>
  <c r="Q64" i="14"/>
  <c r="P64" i="14"/>
  <c r="M64" i="14"/>
  <c r="V62" i="14"/>
  <c r="U62" i="14"/>
  <c r="T62" i="14"/>
  <c r="S62" i="14"/>
  <c r="R62" i="14"/>
  <c r="Q62" i="14"/>
  <c r="P62" i="14"/>
  <c r="M62" i="14"/>
  <c r="V61" i="14"/>
  <c r="U61" i="14"/>
  <c r="T61" i="14"/>
  <c r="S61" i="14"/>
  <c r="R61" i="14"/>
  <c r="Q61" i="14"/>
  <c r="P61" i="14"/>
  <c r="M61" i="14"/>
  <c r="V60" i="14"/>
  <c r="U60" i="14"/>
  <c r="T60" i="14"/>
  <c r="S60" i="14"/>
  <c r="R60" i="14"/>
  <c r="Q60" i="14"/>
  <c r="P60" i="14"/>
  <c r="M60" i="14"/>
  <c r="V57" i="14"/>
  <c r="U57" i="14"/>
  <c r="T57" i="14"/>
  <c r="S57" i="14"/>
  <c r="R57" i="14"/>
  <c r="Q57" i="14"/>
  <c r="P57" i="14"/>
  <c r="M57" i="14"/>
  <c r="V56" i="14"/>
  <c r="U56" i="14"/>
  <c r="T56" i="14"/>
  <c r="S56" i="14"/>
  <c r="R56" i="14"/>
  <c r="Q56" i="14"/>
  <c r="P56" i="14"/>
  <c r="M56" i="14"/>
  <c r="V55" i="14"/>
  <c r="U55" i="14"/>
  <c r="T55" i="14"/>
  <c r="S55" i="14"/>
  <c r="R55" i="14"/>
  <c r="Q55" i="14"/>
  <c r="P55" i="14"/>
  <c r="M55" i="14"/>
  <c r="V54" i="14"/>
  <c r="U54" i="14"/>
  <c r="T54" i="14"/>
  <c r="S54" i="14"/>
  <c r="R54" i="14"/>
  <c r="Q54" i="14"/>
  <c r="P54" i="14"/>
  <c r="M54" i="14"/>
  <c r="V52" i="14"/>
  <c r="U52" i="14"/>
  <c r="T52" i="14"/>
  <c r="S52" i="14"/>
  <c r="R52" i="14"/>
  <c r="Q52" i="14"/>
  <c r="P52" i="14"/>
  <c r="M52" i="14"/>
  <c r="V50" i="14"/>
  <c r="U50" i="14"/>
  <c r="T50" i="14"/>
  <c r="S50" i="14"/>
  <c r="R50" i="14"/>
  <c r="Q50" i="14"/>
  <c r="P50" i="14"/>
  <c r="M50" i="14"/>
  <c r="V48" i="14"/>
  <c r="U48" i="14"/>
  <c r="T48" i="14"/>
  <c r="S48" i="14"/>
  <c r="R48" i="14"/>
  <c r="Q48" i="14"/>
  <c r="P48" i="14"/>
  <c r="M48" i="14"/>
  <c r="V47" i="14"/>
  <c r="U47" i="14"/>
  <c r="T47" i="14"/>
  <c r="S47" i="14"/>
  <c r="R47" i="14"/>
  <c r="Q47" i="14"/>
  <c r="P47" i="14"/>
  <c r="M47" i="14"/>
  <c r="V46" i="14"/>
  <c r="U46" i="14"/>
  <c r="T46" i="14"/>
  <c r="S46" i="14"/>
  <c r="R46" i="14"/>
  <c r="Q46" i="14"/>
  <c r="P46" i="14"/>
  <c r="M46" i="14"/>
  <c r="V45" i="14"/>
  <c r="U45" i="14"/>
  <c r="T45" i="14"/>
  <c r="S45" i="14"/>
  <c r="R45" i="14"/>
  <c r="Q45" i="14"/>
  <c r="P45" i="14"/>
  <c r="M45" i="14"/>
  <c r="V44" i="14"/>
  <c r="U44" i="14"/>
  <c r="T44" i="14"/>
  <c r="S44" i="14"/>
  <c r="R44" i="14"/>
  <c r="Q44" i="14"/>
  <c r="P44" i="14"/>
  <c r="M44" i="14"/>
  <c r="V43" i="14"/>
  <c r="U43" i="14"/>
  <c r="T43" i="14"/>
  <c r="S43" i="14"/>
  <c r="R43" i="14"/>
  <c r="Q43" i="14"/>
  <c r="P43" i="14"/>
  <c r="M43" i="14"/>
  <c r="V41" i="14"/>
  <c r="U41" i="14"/>
  <c r="T41" i="14"/>
  <c r="S41" i="14"/>
  <c r="R41" i="14"/>
  <c r="Q41" i="14"/>
  <c r="P41" i="14"/>
  <c r="M41" i="14"/>
  <c r="V40" i="14"/>
  <c r="U40" i="14"/>
  <c r="T40" i="14"/>
  <c r="S40" i="14"/>
  <c r="R40" i="14"/>
  <c r="Q40" i="14"/>
  <c r="P40" i="14"/>
  <c r="M40" i="14"/>
  <c r="V37" i="14"/>
  <c r="U37" i="14"/>
  <c r="T37" i="14"/>
  <c r="S37" i="14"/>
  <c r="R37" i="14"/>
  <c r="Q37" i="14"/>
  <c r="P37" i="14"/>
  <c r="M37" i="14"/>
  <c r="V36" i="14"/>
  <c r="U36" i="14"/>
  <c r="T36" i="14"/>
  <c r="S36" i="14"/>
  <c r="R36" i="14"/>
  <c r="Q36" i="14"/>
  <c r="P36" i="14"/>
  <c r="M36" i="14"/>
  <c r="V35" i="14"/>
  <c r="U35" i="14"/>
  <c r="T35" i="14"/>
  <c r="S35" i="14"/>
  <c r="R35" i="14"/>
  <c r="Q35" i="14"/>
  <c r="P35" i="14"/>
  <c r="M35" i="14"/>
  <c r="V34" i="14"/>
  <c r="U34" i="14"/>
  <c r="T34" i="14"/>
  <c r="S34" i="14"/>
  <c r="R34" i="14"/>
  <c r="Q34" i="14"/>
  <c r="P34" i="14"/>
  <c r="M34" i="14"/>
  <c r="V32" i="14"/>
  <c r="U32" i="14"/>
  <c r="T32" i="14"/>
  <c r="S32" i="14"/>
  <c r="R32" i="14"/>
  <c r="Q32" i="14"/>
  <c r="P32" i="14"/>
  <c r="M32" i="14"/>
  <c r="V31" i="14"/>
  <c r="U31" i="14"/>
  <c r="T31" i="14"/>
  <c r="S31" i="14"/>
  <c r="R31" i="14"/>
  <c r="Q31" i="14"/>
  <c r="P31" i="14"/>
  <c r="M31" i="14"/>
  <c r="V29" i="14"/>
  <c r="U29" i="14"/>
  <c r="T29" i="14"/>
  <c r="S29" i="14"/>
  <c r="R29" i="14"/>
  <c r="Q29" i="14"/>
  <c r="P29" i="14"/>
  <c r="M29" i="14"/>
  <c r="V28" i="14"/>
  <c r="U28" i="14"/>
  <c r="T28" i="14"/>
  <c r="S28" i="14"/>
  <c r="R28" i="14"/>
  <c r="Q28" i="14"/>
  <c r="P28" i="14"/>
  <c r="M28" i="14"/>
  <c r="V27" i="14"/>
  <c r="U27" i="14"/>
  <c r="T27" i="14"/>
  <c r="S27" i="14"/>
  <c r="R27" i="14"/>
  <c r="Q27" i="14"/>
  <c r="P27" i="14"/>
  <c r="M27" i="14"/>
  <c r="V26" i="14"/>
  <c r="U26" i="14"/>
  <c r="T26" i="14"/>
  <c r="S26" i="14"/>
  <c r="R26" i="14"/>
  <c r="Q26" i="14"/>
  <c r="P26" i="14"/>
  <c r="M26" i="14"/>
  <c r="V25" i="14"/>
  <c r="U25" i="14"/>
  <c r="T25" i="14"/>
  <c r="S25" i="14"/>
  <c r="R25" i="14"/>
  <c r="Q25" i="14"/>
  <c r="P25" i="14"/>
  <c r="M25" i="14"/>
  <c r="V24" i="14"/>
  <c r="U24" i="14"/>
  <c r="T24" i="14"/>
  <c r="S24" i="14"/>
  <c r="R24" i="14"/>
  <c r="Q24" i="14"/>
  <c r="P24" i="14"/>
  <c r="M24" i="14"/>
  <c r="V22" i="14"/>
  <c r="U22" i="14"/>
  <c r="T22" i="14"/>
  <c r="S22" i="14"/>
  <c r="R22" i="14"/>
  <c r="Q22" i="14"/>
  <c r="P22" i="14"/>
  <c r="M22" i="14"/>
  <c r="V21" i="14"/>
  <c r="U21" i="14"/>
  <c r="T21" i="14"/>
  <c r="S21" i="14"/>
  <c r="R21" i="14"/>
  <c r="Q21" i="14"/>
  <c r="P21" i="14"/>
  <c r="M21" i="14"/>
  <c r="V20" i="14"/>
  <c r="U20" i="14"/>
  <c r="T20" i="14"/>
  <c r="S20" i="14"/>
  <c r="R20" i="14"/>
  <c r="Q20" i="14"/>
  <c r="P20" i="14"/>
  <c r="M20" i="14"/>
  <c r="V18" i="14"/>
  <c r="U18" i="14"/>
  <c r="T18" i="14"/>
  <c r="S18" i="14"/>
  <c r="R18" i="14"/>
  <c r="Q18" i="14"/>
  <c r="P18" i="14"/>
  <c r="M18" i="14"/>
  <c r="V17" i="14"/>
  <c r="U17" i="14"/>
  <c r="T17" i="14"/>
  <c r="S17" i="14"/>
  <c r="R17" i="14"/>
  <c r="Q17" i="14"/>
  <c r="P17" i="14"/>
  <c r="M17" i="14"/>
  <c r="V16" i="14"/>
  <c r="U16" i="14"/>
  <c r="T16" i="14"/>
  <c r="S16" i="14"/>
  <c r="R16" i="14"/>
  <c r="Q16" i="14"/>
  <c r="P16" i="14"/>
  <c r="M16" i="14"/>
  <c r="V14" i="14"/>
  <c r="U14" i="14"/>
  <c r="T14" i="14"/>
  <c r="S14" i="14"/>
  <c r="R14" i="14"/>
  <c r="Q14" i="14"/>
  <c r="P14" i="14"/>
  <c r="M14" i="14"/>
  <c r="V13" i="14"/>
  <c r="U13" i="14"/>
  <c r="T13" i="14"/>
  <c r="S13" i="14"/>
  <c r="R13" i="14"/>
  <c r="Q13" i="14"/>
  <c r="P13" i="14"/>
  <c r="M13" i="14"/>
  <c r="V12" i="14"/>
  <c r="U12" i="14"/>
  <c r="T12" i="14"/>
  <c r="S12" i="14"/>
  <c r="R12" i="14"/>
  <c r="Q12" i="14"/>
  <c r="P12" i="14"/>
  <c r="M12" i="14"/>
  <c r="V11" i="14"/>
  <c r="U11" i="14"/>
  <c r="T11" i="14"/>
  <c r="S11" i="14"/>
  <c r="R11" i="14"/>
  <c r="Q11" i="14"/>
  <c r="P11" i="14"/>
  <c r="M11" i="14"/>
  <c r="V10" i="14"/>
  <c r="U10" i="14"/>
  <c r="T10" i="14"/>
  <c r="S10" i="14"/>
  <c r="R10" i="14"/>
  <c r="Q10" i="14"/>
  <c r="P10" i="14"/>
  <c r="M10" i="14"/>
  <c r="V8" i="14"/>
  <c r="U8" i="14"/>
  <c r="T8" i="14"/>
  <c r="S8" i="14"/>
  <c r="R8" i="14"/>
  <c r="Q8" i="14"/>
  <c r="P8" i="14"/>
  <c r="M8" i="14"/>
  <c r="V7" i="14"/>
  <c r="U7" i="14"/>
  <c r="T7" i="14"/>
  <c r="S7" i="14"/>
  <c r="R7" i="14"/>
  <c r="Q7" i="14"/>
  <c r="P7" i="14"/>
  <c r="M7" i="14"/>
  <c r="V6" i="14"/>
  <c r="U6" i="14"/>
  <c r="T6" i="14"/>
  <c r="S6" i="14"/>
  <c r="R6" i="14"/>
  <c r="Q6" i="14"/>
  <c r="P6" i="14"/>
  <c r="M6" i="14"/>
  <c r="U106" i="14" l="1"/>
  <c r="T92" i="14"/>
  <c r="H100" i="14"/>
  <c r="P106" i="14"/>
  <c r="R106" i="14"/>
  <c r="H106" i="14"/>
  <c r="M106" i="14"/>
  <c r="M92" i="14"/>
  <c r="Q92" i="14"/>
  <c r="S92" i="14"/>
  <c r="U92" i="14"/>
  <c r="P100" i="14"/>
  <c r="R100" i="14"/>
  <c r="T100" i="14"/>
  <c r="V100" i="14"/>
  <c r="Q106" i="14"/>
  <c r="S106" i="14"/>
  <c r="R92" i="14"/>
  <c r="V92" i="14"/>
  <c r="T106" i="14"/>
  <c r="V106" i="14"/>
  <c r="P92" i="14"/>
  <c r="H92" i="14"/>
  <c r="M100" i="14"/>
  <c r="Q100" i="14"/>
  <c r="S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H120" i="13"/>
  <c r="W38" i="13"/>
  <c r="U38" i="13"/>
  <c r="S38" i="13"/>
  <c r="Q38" i="13"/>
  <c r="E38" i="13"/>
  <c r="V79" i="13"/>
  <c r="T79" i="13"/>
  <c r="R79" i="13"/>
  <c r="P79" i="13"/>
  <c r="H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E120" i="13"/>
  <c r="V38" i="13"/>
  <c r="T38" i="13"/>
  <c r="R38" i="13"/>
  <c r="P38" i="13"/>
  <c r="U79" i="13"/>
  <c r="Q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W81" i="13"/>
  <c r="S81" i="13"/>
  <c r="V122" i="13"/>
  <c r="Q122" i="13"/>
  <c r="V81" i="13"/>
  <c r="Q81" i="13"/>
  <c r="U122" i="13"/>
  <c r="P122" i="13"/>
  <c r="H122" i="13"/>
  <c r="U81" i="13"/>
  <c r="P81" i="13"/>
  <c r="H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U52" i="13"/>
  <c r="S52" i="13"/>
  <c r="P52" i="13"/>
  <c r="H52" i="13"/>
  <c r="W39" i="13"/>
  <c r="U39" i="13"/>
  <c r="S39" i="13"/>
  <c r="P39" i="13"/>
  <c r="H39" i="13"/>
  <c r="W37" i="13"/>
  <c r="U37" i="13"/>
  <c r="W121" i="13"/>
  <c r="U121" i="13"/>
  <c r="S121" i="13"/>
  <c r="P121" i="13"/>
  <c r="H121" i="13"/>
  <c r="W119" i="13"/>
  <c r="U119" i="13"/>
  <c r="S119" i="13"/>
  <c r="P119" i="13"/>
  <c r="H119" i="13"/>
  <c r="W118" i="13"/>
  <c r="U118" i="13"/>
  <c r="S118" i="13"/>
  <c r="P118" i="13"/>
  <c r="H118" i="13"/>
  <c r="W93" i="13"/>
  <c r="U93" i="13"/>
  <c r="S93" i="13"/>
  <c r="P93" i="13"/>
  <c r="H93" i="13"/>
  <c r="W80" i="13"/>
  <c r="U80" i="13"/>
  <c r="S80" i="13"/>
  <c r="P80" i="13"/>
  <c r="H80" i="13"/>
  <c r="W78" i="13"/>
  <c r="U78" i="13"/>
  <c r="S78" i="13"/>
  <c r="P78" i="13"/>
  <c r="H78" i="13"/>
  <c r="W77" i="13"/>
  <c r="U77" i="13"/>
  <c r="S77" i="13"/>
  <c r="P77" i="13"/>
  <c r="H77" i="13"/>
  <c r="T52" i="13"/>
  <c r="Q52" i="13"/>
  <c r="T39" i="13"/>
  <c r="Q39" i="13"/>
  <c r="S37" i="13"/>
  <c r="P37" i="13"/>
  <c r="H37" i="13"/>
  <c r="W36" i="13"/>
  <c r="U36" i="13"/>
  <c r="S36" i="13"/>
  <c r="P36" i="13"/>
  <c r="H36" i="13"/>
  <c r="W11" i="13"/>
  <c r="U11" i="13"/>
  <c r="S11" i="13"/>
  <c r="P11" i="13"/>
  <c r="H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Q82" i="13"/>
  <c r="P41" i="13"/>
  <c r="P123" i="13"/>
  <c r="H27" i="13"/>
  <c r="H116" i="13"/>
  <c r="P82" i="13"/>
  <c r="Q123" i="13"/>
  <c r="W109" i="13"/>
  <c r="H68" i="13"/>
  <c r="W68" i="13"/>
  <c r="P68" i="13"/>
  <c r="P109" i="13"/>
  <c r="Q68" i="13"/>
  <c r="Q109" i="13"/>
  <c r="H109" i="13"/>
  <c r="W27" i="13"/>
  <c r="P27" i="13"/>
  <c r="H34" i="13"/>
  <c r="H41" i="13"/>
  <c r="V59" i="14"/>
  <c r="P75" i="13"/>
  <c r="Q34" i="13"/>
  <c r="Q116" i="13"/>
  <c r="H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P47" i="13"/>
  <c r="P49" i="13" s="1"/>
  <c r="P51" i="13" s="1"/>
  <c r="H6" i="13"/>
  <c r="H8" i="13" s="1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H124" i="13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108" i="14" l="1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8" i="14"/>
  <c r="K13" i="14"/>
  <c r="K8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6" i="14"/>
  <c r="K11" i="14"/>
  <c r="K6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F107" i="14"/>
  <c r="F102" i="14"/>
  <c r="F97" i="14"/>
  <c r="F93" i="14"/>
  <c r="F84" i="14"/>
  <c r="F79" i="14"/>
  <c r="F75" i="14"/>
  <c r="F108" i="14"/>
  <c r="F103" i="14"/>
  <c r="F98" i="14"/>
  <c r="F94" i="14"/>
  <c r="F85" i="14"/>
  <c r="F81" i="14"/>
  <c r="F76" i="14"/>
  <c r="F104" i="14"/>
  <c r="F99" i="14"/>
  <c r="F95" i="14"/>
  <c r="F87" i="14"/>
  <c r="F82" i="14"/>
  <c r="F77" i="14"/>
  <c r="F73" i="14"/>
  <c r="F105" i="14"/>
  <c r="F101" i="14"/>
  <c r="F96" i="14"/>
  <c r="F88" i="14"/>
  <c r="F83" i="14"/>
  <c r="F78" i="14"/>
  <c r="F74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7" i="14"/>
  <c r="F67" i="14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60" i="14"/>
  <c r="N43" i="14"/>
  <c r="N16" i="14"/>
  <c r="N11" i="14"/>
  <c r="N65" i="14"/>
  <c r="N54" i="14"/>
  <c r="N47" i="14"/>
  <c r="N21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67" i="14"/>
  <c r="N62" i="14"/>
  <c r="N56" i="14"/>
  <c r="N50" i="14"/>
  <c r="N45" i="14"/>
  <c r="N40" i="14"/>
  <c r="N34" i="14"/>
  <c r="N28" i="14"/>
  <c r="N24" i="14"/>
  <c r="N18" i="14"/>
  <c r="N13" i="14"/>
  <c r="N8" i="14"/>
  <c r="N36" i="14"/>
  <c r="N31" i="14"/>
  <c r="N26" i="14"/>
  <c r="N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K106" i="14" l="1"/>
  <c r="K100" i="14"/>
  <c r="K92" i="14"/>
  <c r="O100" i="14"/>
  <c r="O92" i="14"/>
  <c r="O106" i="14"/>
  <c r="F100" i="14"/>
  <c r="F92" i="14"/>
  <c r="F106" i="14"/>
  <c r="N100" i="14"/>
  <c r="N92" i="14"/>
  <c r="N106" i="14"/>
  <c r="J92" i="14"/>
  <c r="J100" i="14"/>
  <c r="J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20" i="13" l="1"/>
  <c r="J38" i="13"/>
  <c r="J81" i="13"/>
  <c r="J79" i="13"/>
  <c r="J122" i="13"/>
  <c r="J52" i="13"/>
  <c r="J39" i="13"/>
  <c r="J121" i="13"/>
  <c r="J119" i="13"/>
  <c r="J118" i="13"/>
  <c r="J93" i="13"/>
  <c r="J80" i="13"/>
  <c r="J78" i="13"/>
  <c r="J77" i="13"/>
  <c r="J37" i="13"/>
  <c r="J36" i="13"/>
  <c r="J11" i="13"/>
  <c r="M38" i="13"/>
  <c r="M120" i="13"/>
  <c r="M122" i="13"/>
  <c r="M121" i="13"/>
  <c r="M118" i="13"/>
  <c r="M80" i="13"/>
  <c r="M77" i="13"/>
  <c r="M39" i="13"/>
  <c r="M36" i="13"/>
  <c r="M79" i="13"/>
  <c r="M81" i="13"/>
  <c r="M119" i="13"/>
  <c r="M93" i="13"/>
  <c r="M78" i="13"/>
  <c r="M52" i="13"/>
  <c r="M37" i="13"/>
  <c r="M11" i="13"/>
  <c r="N120" i="13"/>
  <c r="N38" i="13"/>
  <c r="N52" i="13"/>
  <c r="N121" i="13"/>
  <c r="N118" i="13"/>
  <c r="N80" i="13"/>
  <c r="N77" i="13"/>
  <c r="N36" i="13"/>
  <c r="N79" i="13"/>
  <c r="N122" i="13"/>
  <c r="N81" i="13"/>
  <c r="N39" i="13"/>
  <c r="N119" i="13"/>
  <c r="N93" i="13"/>
  <c r="N78" i="13"/>
  <c r="N37" i="13"/>
  <c r="N11" i="13"/>
  <c r="L122" i="13"/>
  <c r="L52" i="13"/>
  <c r="L39" i="13"/>
  <c r="L121" i="13"/>
  <c r="L118" i="13"/>
  <c r="L80" i="13"/>
  <c r="L77" i="13"/>
  <c r="L11" i="13"/>
  <c r="L117" i="13"/>
  <c r="L112" i="13"/>
  <c r="L107" i="13"/>
  <c r="L103" i="13"/>
  <c r="L99" i="13"/>
  <c r="L95" i="13"/>
  <c r="L73" i="13"/>
  <c r="L69" i="13"/>
  <c r="L64" i="13"/>
  <c r="L60" i="13"/>
  <c r="L56" i="13"/>
  <c r="L40" i="13"/>
  <c r="L31" i="13"/>
  <c r="L26" i="13"/>
  <c r="L22" i="13"/>
  <c r="L18" i="13"/>
  <c r="L14" i="13"/>
  <c r="L106" i="13"/>
  <c r="L98" i="13"/>
  <c r="L74" i="13"/>
  <c r="L65" i="13"/>
  <c r="L57" i="13"/>
  <c r="L35" i="13"/>
  <c r="L25" i="13"/>
  <c r="L17" i="13"/>
  <c r="L120" i="13"/>
  <c r="L79" i="13"/>
  <c r="L114" i="13"/>
  <c r="L110" i="13"/>
  <c r="L105" i="13"/>
  <c r="L101" i="13"/>
  <c r="L97" i="13"/>
  <c r="L76" i="13"/>
  <c r="L71" i="13"/>
  <c r="L66" i="13"/>
  <c r="L62" i="13"/>
  <c r="L58" i="13"/>
  <c r="L54" i="13"/>
  <c r="L33" i="13"/>
  <c r="L29" i="13"/>
  <c r="L24" i="13"/>
  <c r="L20" i="13"/>
  <c r="L16" i="13"/>
  <c r="L12" i="13"/>
  <c r="L115" i="13"/>
  <c r="L111" i="13"/>
  <c r="L104" i="13"/>
  <c r="L96" i="13"/>
  <c r="L67" i="13"/>
  <c r="L59" i="13"/>
  <c r="L32" i="13"/>
  <c r="L23" i="13"/>
  <c r="L15" i="13"/>
  <c r="L102" i="13"/>
  <c r="L94" i="13"/>
  <c r="L70" i="13"/>
  <c r="L61" i="13"/>
  <c r="L53" i="13"/>
  <c r="L30" i="13"/>
  <c r="L21" i="13"/>
  <c r="L13" i="13"/>
  <c r="L38" i="13"/>
  <c r="L81" i="13"/>
  <c r="L119" i="13"/>
  <c r="L93" i="13"/>
  <c r="L78" i="13"/>
  <c r="L37" i="13"/>
  <c r="L36" i="13"/>
  <c r="L113" i="13"/>
  <c r="L108" i="13"/>
  <c r="L100" i="13"/>
  <c r="L72" i="13"/>
  <c r="L63" i="13"/>
  <c r="L55" i="13"/>
  <c r="L28" i="13"/>
  <c r="L19" i="13"/>
  <c r="K120" i="13"/>
  <c r="K79" i="13"/>
  <c r="K122" i="13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38" i="13"/>
  <c r="F120" i="13"/>
  <c r="F79" i="13"/>
  <c r="F38" i="13"/>
  <c r="F122" i="13"/>
  <c r="F52" i="13"/>
  <c r="F121" i="13"/>
  <c r="F118" i="13"/>
  <c r="F80" i="13"/>
  <c r="F77" i="13"/>
  <c r="F36" i="13"/>
  <c r="F81" i="13"/>
  <c r="F39" i="13"/>
  <c r="F119" i="13"/>
  <c r="F93" i="13"/>
  <c r="F78" i="13"/>
  <c r="F37" i="13"/>
  <c r="F11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38" i="13"/>
  <c r="I118" i="13"/>
  <c r="I77" i="13"/>
  <c r="I52" i="13"/>
  <c r="I36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38" i="13" l="1"/>
  <c r="L34" i="13"/>
  <c r="L75" i="13"/>
  <c r="L27" i="13"/>
  <c r="L6" i="13" s="1"/>
  <c r="L8" i="13" s="1"/>
  <c r="L68" i="13"/>
  <c r="L109" i="13"/>
  <c r="L82" i="13"/>
  <c r="L116" i="13"/>
  <c r="L41" i="13"/>
  <c r="L123" i="13"/>
  <c r="D122" i="13"/>
  <c r="D120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L124" i="13" l="1"/>
  <c r="L83" i="13"/>
  <c r="L47" i="13"/>
  <c r="L49" i="13" s="1"/>
  <c r="L42" i="13"/>
  <c r="L88" i="13"/>
  <c r="L90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1" i="14"/>
  <c r="I16" i="14"/>
  <c r="I6" i="14"/>
  <c r="I65" i="14"/>
  <c r="I60" i="14"/>
  <c r="I54" i="14"/>
  <c r="I47" i="14"/>
  <c r="I43" i="14"/>
  <c r="I36" i="14"/>
  <c r="I31" i="14"/>
  <c r="I26" i="14"/>
  <c r="I11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68" i="14"/>
  <c r="E46" i="14"/>
  <c r="E25" i="14"/>
  <c r="E27" i="14"/>
  <c r="E50" i="14"/>
  <c r="E49" i="14" s="1"/>
  <c r="E28" i="14"/>
  <c r="E8" i="14"/>
  <c r="E12" i="14"/>
  <c r="E44" i="14"/>
  <c r="E65" i="14"/>
  <c r="E43" i="14"/>
  <c r="E21" i="14"/>
  <c r="E64" i="14"/>
  <c r="E41" i="14"/>
  <c r="E20" i="14"/>
  <c r="E67" i="14"/>
  <c r="E45" i="14"/>
  <c r="E24" i="14"/>
  <c r="E55" i="14"/>
  <c r="E7" i="14"/>
  <c r="E37" i="14"/>
  <c r="E60" i="14"/>
  <c r="E36" i="14"/>
  <c r="E16" i="14"/>
  <c r="E57" i="14"/>
  <c r="E35" i="14"/>
  <c r="E14" i="14"/>
  <c r="E62" i="14"/>
  <c r="E40" i="14"/>
  <c r="E18" i="14"/>
  <c r="E48" i="14"/>
  <c r="E66" i="14"/>
  <c r="E32" i="14"/>
  <c r="E54" i="14"/>
  <c r="E31" i="14"/>
  <c r="E11" i="14"/>
  <c r="E52" i="14"/>
  <c r="E29" i="14"/>
  <c r="E10" i="14"/>
  <c r="E56" i="14"/>
  <c r="E34" i="14"/>
  <c r="E13" i="14"/>
  <c r="E17" i="14"/>
  <c r="E61" i="14"/>
  <c r="E22" i="14"/>
  <c r="E47" i="14"/>
  <c r="E26" i="14"/>
  <c r="E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D18" i="14" s="1"/>
  <c r="W13" i="14"/>
  <c r="W8" i="14"/>
  <c r="L86" i="14"/>
  <c r="L72" i="14"/>
  <c r="L51" i="14"/>
  <c r="N86" i="14"/>
  <c r="W39" i="14" l="1"/>
  <c r="D85" i="14"/>
  <c r="D28" i="14"/>
  <c r="D45" i="14"/>
  <c r="D44" i="14"/>
  <c r="D102" i="14"/>
  <c r="I59" i="14"/>
  <c r="G106" i="14"/>
  <c r="G86" i="14"/>
  <c r="I106" i="14"/>
  <c r="I86" i="14"/>
  <c r="I100" i="14"/>
  <c r="I92" i="14"/>
  <c r="D41" i="14"/>
  <c r="D83" i="14"/>
  <c r="G9" i="14"/>
  <c r="D46" i="14"/>
  <c r="D54" i="14"/>
  <c r="D55" i="14"/>
  <c r="D65" i="14"/>
  <c r="G59" i="14"/>
  <c r="G100" i="14"/>
  <c r="G92" i="14"/>
  <c r="D108" i="14"/>
  <c r="D103" i="14"/>
  <c r="D48" i="14"/>
  <c r="D60" i="14"/>
  <c r="D22" i="14"/>
  <c r="D35" i="14"/>
  <c r="D95" i="14"/>
  <c r="D29" i="14"/>
  <c r="D25" i="14"/>
  <c r="D32" i="14"/>
  <c r="D57" i="14"/>
  <c r="D47" i="14"/>
  <c r="E39" i="14"/>
  <c r="D37" i="14"/>
  <c r="D43" i="14"/>
  <c r="D20" i="14"/>
  <c r="D75" i="14"/>
  <c r="D56" i="14"/>
  <c r="D21" i="14"/>
  <c r="E30" i="14"/>
  <c r="D16" i="14"/>
  <c r="D27" i="14"/>
  <c r="D62" i="14"/>
  <c r="D61" i="14"/>
  <c r="D67" i="14"/>
  <c r="D66" i="14"/>
  <c r="D6" i="14"/>
  <c r="D31" i="14"/>
  <c r="E42" i="14"/>
  <c r="D36" i="14"/>
  <c r="D17" i="14"/>
  <c r="D26" i="14"/>
  <c r="E33" i="14"/>
  <c r="E106" i="14"/>
  <c r="W106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Q92" i="13"/>
  <c r="Q51" i="13"/>
  <c r="E3" i="14"/>
  <c r="V3" i="14"/>
  <c r="V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91" i="13"/>
  <c r="Q10" i="13"/>
  <c r="D50" i="13"/>
  <c r="C19" i="12"/>
  <c r="F9" i="13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E49" i="13"/>
  <c r="E90" i="13"/>
  <c r="F10" i="13" l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J12" i="14"/>
  <c r="D12" i="14" s="1"/>
  <c r="J9" i="14" l="1"/>
  <c r="D9" i="14" l="1"/>
  <c r="J4" i="14"/>
  <c r="J3" i="14" l="1"/>
  <c r="D4" i="14"/>
  <c r="C18" i="12" s="1"/>
  <c r="C17" i="12" s="1"/>
  <c r="C20" i="12" s="1"/>
  <c r="C31" i="12" s="1"/>
  <c r="D3" i="14" l="1"/>
  <c r="J9" i="13"/>
  <c r="D9" i="13" l="1"/>
  <c r="J10" i="13"/>
  <c r="D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<sst xmlns="http://schemas.openxmlformats.org/spreadsheetml/2006/main" count="5309" uniqueCount="2373">
  <si>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</si>
  <si>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</si>
  <si>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</si>
  <si>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</si>
  <si>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</si>
  <si>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</si>
  <si>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</si>
  <si>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</si>
  <si>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</si>
  <si>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</si>
  <si>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</si>
  <si>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</si>
  <si>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</si>
  <si>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</si>
  <si>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</si>
  <si>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</si>
  <si>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</si>
  <si>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</si>
  <si>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</si>
  <si>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</si>
  <si>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</si>
  <si>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</si>
  <si>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</si>
  <si>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</si>
  <si>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</si>
  <si>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</si>
  <si>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</si>
  <si>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</si>
  <si>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</si>
  <si>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</si>
  <si>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</si>
  <si>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</si>
  <si>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</si>
  <si>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</si>
  <si>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</si>
  <si>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</si>
  <si>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</si>
  <si>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</si>
  <si>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</si>
  <si>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</si>
  <si>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</si>
  <si>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</si>
  <si>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</si>
  <si>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</si>
  <si>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</si>
  <si>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</si>
  <si>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</si>
  <si>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</si>
  <si>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</si>
  <si>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</si>
  <si>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</si>
  <si>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</si>
  <si>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</si>
  <si>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</si>
  <si>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</si>
  <si>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</si>
  <si>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</si>
  <si>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</si>
  <si>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</si>
  <si>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</si>
  <si>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</si>
  <si>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</si>
  <si>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</si>
  <si>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</si>
  <si>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</si>
  <si>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</si>
  <si>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</si>
  <si>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</si>
  <si>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</si>
  <si>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</si>
  <si>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</si>
  <si>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</si>
  <si>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</si>
  <si>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</si>
  <si>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</si>
  <si>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</si>
  <si>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</si>
  <si>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</si>
  <si>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</si>
  <si>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</si>
  <si>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</si>
  <si>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</si>
  <si>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</si>
  <si>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</si>
  <si>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</si>
  <si>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</si>
  <si>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</si>
  <si>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</si>
  <si>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</si>
  <si>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</si>
  <si>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</si>
  <si>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</si>
  <si>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</si>
  <si>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</si>
  <si>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</si>
  <si>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</si>
  <si>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</si>
  <si>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</si>
  <si>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</si>
  <si>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</si>
  <si>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</si>
  <si>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</si>
  <si>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</si>
  <si>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</si>
  <si>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</si>
  <si>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</si>
  <si>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</si>
  <si>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</si>
  <si>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</si>
  <si>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</si>
  <si>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</si>
  <si>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</si>
  <si>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</si>
  <si>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</si>
  <si>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</si>
  <si>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</si>
  <si>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</si>
  <si>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</si>
  <si>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</si>
  <si>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</si>
  <si>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</si>
  <si>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</si>
  <si>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</si>
  <si>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</si>
  <si>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</si>
  <si>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</si>
  <si>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</si>
  <si>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</si>
  <si>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</si>
  <si>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</si>
  <si>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</si>
  <si>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</si>
  <si>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</si>
  <si>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</si>
  <si>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</si>
  <si>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</si>
  <si>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</si>
  <si>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</si>
  <si>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</si>
  <si>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</si>
  <si>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</si>
  <si>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</si>
  <si>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</si>
  <si>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</si>
  <si>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</si>
  <si>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</si>
  <si>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</si>
  <si>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</si>
  <si>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</si>
  <si>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</si>
  <si>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</si>
  <si>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</si>
  <si>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</si>
  <si>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</si>
  <si>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</si>
  <si>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</si>
  <si>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</si>
  <si>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</si>
  <si>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</si>
  <si>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</si>
  <si>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</si>
  <si>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</si>
  <si>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</si>
  <si>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</si>
  <si>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</si>
  <si>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</si>
  <si>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</si>
  <si>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</si>
  <si>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</si>
  <si>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</si>
  <si>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</si>
  <si>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</si>
  <si>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</si>
  <si>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</si>
  <si>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</si>
  <si>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</si>
  <si>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</si>
  <si>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</si>
  <si>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</si>
  <si>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</si>
  <si>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</si>
  <si>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</si>
  <si>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</si>
  <si>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</si>
  <si>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</si>
  <si>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</si>
  <si>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</si>
  <si>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</si>
  <si>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</si>
  <si>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</si>
  <si>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</si>
  <si>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</si>
  <si>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</si>
  <si>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</si>
  <si>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</si>
  <si>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</si>
  <si>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</si>
  <si>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</si>
  <si>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</si>
  <si>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</si>
  <si>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</si>
  <si>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</si>
  <si>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</si>
  <si>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</si>
  <si>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</si>
  <si>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</si>
  <si>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</si>
  <si>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</si>
  <si>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</si>
  <si>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</si>
  <si>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</si>
  <si>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</si>
  <si>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</si>
  <si>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</si>
  <si>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</si>
  <si>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</si>
  <si>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</si>
  <si>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</si>
  <si>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</si>
  <si>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</si>
  <si>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</si>
  <si>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</si>
  <si>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</si>
  <si>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</si>
  <si>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</si>
  <si>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</si>
  <si>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</si>
  <si>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</si>
  <si>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</si>
  <si>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</si>
  <si>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</si>
  <si>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</si>
  <si>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</si>
  <si>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</si>
  <si>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</si>
  <si>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</si>
  <si>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</si>
  <si>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</si>
  <si>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</si>
  <si>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</si>
  <si>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</si>
  <si>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</si>
  <si>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</si>
  <si>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</si>
  <si>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</si>
  <si>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</si>
  <si>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</si>
  <si>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</si>
  <si>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</si>
  <si>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</si>
  <si>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</si>
  <si>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</si>
  <si>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</si>
  <si>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</si>
  <si>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</si>
  <si>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</si>
  <si>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</si>
  <si>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</si>
  <si>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</si>
  <si>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</si>
  <si>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</si>
  <si>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</si>
  <si>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</si>
  <si>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</si>
  <si>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</si>
  <si>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</si>
  <si>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</si>
  <si>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</si>
  <si>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</si>
  <si>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</si>
  <si>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</si>
  <si>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</si>
  <si>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</si>
  <si>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</si>
  <si>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</si>
  <si>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</si>
  <si>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</si>
  <si>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</si>
  <si>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</si>
  <si>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</si>
  <si>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</si>
  <si>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</si>
  <si>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</si>
  <si>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</si>
  <si>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</si>
  <si>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</si>
  <si>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</si>
  <si>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</si>
  <si>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</si>
  <si>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</si>
  <si>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</si>
  <si>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</si>
  <si>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</si>
  <si>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</si>
  <si>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</si>
  <si>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</si>
  <si>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</si>
  <si>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</si>
  <si>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</si>
  <si>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</si>
  <si>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</si>
  <si>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</si>
  <si>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</si>
  <si>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</si>
  <si>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</si>
  <si>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</si>
  <si>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</si>
  <si>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</si>
  <si>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</si>
  <si>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</si>
  <si>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</si>
  <si>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</si>
  <si>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</si>
  <si>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</si>
  <si>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</si>
  <si>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</si>
  <si>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</si>
  <si>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</si>
  <si>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</si>
  <si>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</si>
  <si>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</si>
  <si>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</si>
  <si>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</si>
  <si>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</si>
  <si>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</si>
  <si>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</si>
  <si>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</si>
  <si>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</si>
  <si>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</si>
  <si>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</si>
  <si>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</si>
  <si>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</si>
  <si>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</si>
  <si>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</si>
  <si>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</si>
  <si>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</si>
  <si>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</si>
  <si>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</si>
  <si>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</si>
  <si>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</si>
  <si>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</si>
  <si>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</si>
  <si>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</si>
  <si>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</si>
  <si>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</si>
  <si>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</si>
  <si>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</si>
  <si>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</si>
  <si>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</si>
  <si>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</si>
  <si>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</si>
  <si>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</si>
  <si>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</si>
  <si>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</si>
  <si>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</si>
  <si>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</si>
  <si>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</si>
  <si>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</si>
  <si>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</si>
  <si>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</si>
  <si>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</si>
  <si>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</si>
  <si>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</si>
  <si>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</si>
  <si>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</si>
  <si>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</si>
  <si>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</si>
  <si>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</si>
  <si>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</si>
  <si>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</si>
  <si>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</si>
  <si>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</si>
  <si>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</si>
  <si>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</si>
  <si>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</si>
  <si>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</si>
  <si>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</si>
  <si>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</si>
  <si>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</si>
  <si>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</si>
  <si>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</si>
  <si>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</si>
  <si>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</si>
  <si>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</si>
  <si>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</si>
  <si>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</si>
  <si>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</si>
  <si>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</si>
  <si>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</si>
  <si>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</si>
  <si>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</si>
  <si>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</si>
  <si>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</si>
  <si>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</si>
  <si>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</si>
  <si>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</si>
  <si>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</si>
  <si>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</si>
  <si>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</si>
  <si>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</si>
  <si>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</si>
  <si>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</si>
  <si>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</si>
  <si>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</si>
  <si>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</si>
  <si>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</si>
  <si>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</si>
  <si>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</si>
  <si>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</si>
  <si>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</si>
  <si>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</si>
  <si>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</si>
  <si>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</si>
  <si>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</si>
  <si>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</si>
  <si>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</si>
  <si>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</si>
  <si>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</si>
  <si>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</si>
  <si>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</si>
  <si>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</si>
  <si>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</si>
  <si>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</si>
  <si>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</si>
  <si>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</si>
  <si>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</si>
  <si>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</si>
  <si>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</si>
  <si>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</si>
  <si>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</si>
  <si>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</si>
  <si>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</si>
  <si>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</si>
  <si>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</si>
  <si>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</si>
  <si>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</si>
  <si>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</si>
  <si>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</si>
  <si>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</si>
  <si>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</si>
  <si>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</si>
  <si>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</si>
  <si>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</si>
  <si>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</si>
  <si>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</si>
  <si>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</si>
  <si>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</si>
  <si>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</si>
  <si>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</si>
  <si>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</si>
  <si>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</si>
  <si>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</si>
  <si>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</si>
  <si>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</si>
  <si>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</si>
  <si>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</si>
  <si>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</si>
  <si>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</si>
  <si>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</si>
  <si>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</si>
  <si>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</si>
  <si>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</si>
  <si>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</si>
  <si>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</si>
  <si>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</si>
  <si>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</si>
  <si>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</si>
  <si>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</si>
  <si>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</si>
  <si>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</si>
  <si>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</si>
  <si>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</si>
  <si>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</si>
  <si>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</si>
  <si>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</si>
  <si>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</si>
  <si>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</si>
  <si>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</si>
  <si>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</si>
  <si>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</si>
  <si>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</si>
  <si>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</si>
  <si>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</si>
  <si>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</si>
  <si>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</si>
  <si>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</si>
  <si>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</si>
  <si>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</si>
  <si>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</si>
  <si>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</si>
  <si>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</si>
  <si>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</si>
  <si>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</si>
  <si>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</si>
  <si>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</si>
  <si>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</si>
  <si>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</si>
  <si>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</si>
  <si>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</si>
  <si>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</si>
  <si>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</si>
  <si>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</si>
  <si>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</si>
  <si>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</si>
  <si>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</si>
  <si>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</si>
  <si>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</si>
  <si>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</si>
  <si>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</si>
  <si>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</si>
  <si>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</si>
  <si>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</si>
  <si>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</si>
  <si>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</si>
  <si>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</si>
  <si>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</si>
  <si>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</si>
  <si>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</si>
  <si>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</si>
  <si>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</si>
  <si>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</si>
  <si>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</si>
  <si>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</si>
  <si>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</si>
  <si>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</si>
  <si>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</si>
  <si>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</si>
  <si>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</si>
  <si>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</si>
  <si>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</si>
  <si>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</si>
  <si>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</si>
  <si>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</si>
  <si>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</si>
  <si>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</si>
  <si>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</si>
  <si>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</si>
  <si>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</si>
  <si>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</si>
  <si>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</si>
  <si>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</si>
  <si>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</si>
  <si>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</si>
  <si>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</si>
  <si>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</si>
  <si>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</si>
  <si>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</si>
  <si>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</si>
  <si>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</si>
  <si>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</si>
  <si>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</si>
  <si>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</si>
  <si>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</si>
  <si>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</si>
  <si>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</si>
  <si>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</si>
  <si>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</si>
  <si>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</si>
  <si>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</si>
  <si>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</si>
  <si>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</si>
  <si>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</si>
  <si>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</si>
  <si>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</si>
  <si>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</si>
  <si>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</si>
  <si>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</si>
  <si>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</si>
  <si>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</si>
  <si>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</si>
  <si>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</si>
  <si>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</si>
  <si>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</si>
  <si>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</si>
  <si>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</si>
  <si>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</si>
  <si>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</si>
  <si>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</si>
  <si>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</si>
  <si>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</si>
  <si>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</si>
  <si>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</si>
  <si>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</si>
  <si>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</si>
  <si>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</si>
  <si>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</si>
  <si>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</si>
  <si>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</si>
  <si>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</si>
  <si>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</si>
  <si>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</si>
  <si>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</si>
  <si>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</si>
  <si>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</si>
  <si>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</si>
  <si>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</si>
  <si>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</si>
  <si>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</si>
  <si>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</si>
  <si>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</si>
  <si>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</si>
  <si>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</si>
  <si>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</si>
  <si>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</si>
  <si>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</si>
  <si>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</si>
  <si>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</si>
  <si>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</si>
  <si>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</si>
  <si>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</si>
  <si>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</si>
  <si>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</si>
  <si>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</si>
  <si>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</si>
  <si>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</si>
  <si>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</si>
  <si>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</si>
  <si>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</si>
  <si>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</si>
  <si>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</si>
  <si>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</si>
  <si>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</si>
  <si>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</si>
  <si>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</si>
  <si>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</si>
  <si>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</si>
  <si>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</si>
  <si>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</si>
  <si>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</si>
  <si>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</si>
  <si>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</si>
  <si>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</si>
  <si>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</si>
  <si>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</si>
  <si>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</si>
  <si>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</si>
  <si>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</si>
  <si>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</si>
  <si>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</si>
  <si>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</si>
  <si>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</si>
  <si>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</si>
  <si>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</si>
  <si>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</si>
  <si>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</si>
  <si>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</si>
  <si>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</si>
  <si>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</si>
  <si>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</si>
  <si>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</si>
  <si>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</si>
  <si>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</si>
  <si>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</si>
  <si>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</si>
  <si>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</si>
  <si>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</si>
  <si>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</si>
  <si>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</si>
  <si>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</si>
  <si>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</si>
  <si>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</si>
  <si>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</si>
  <si>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</si>
  <si>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</si>
  <si>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</si>
  <si>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</si>
  <si>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</si>
  <si>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</si>
  <si>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</si>
  <si>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</si>
  <si>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</si>
  <si>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</si>
  <si>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</si>
  <si>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</si>
  <si>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</si>
  <si>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</si>
  <si>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</si>
  <si>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</si>
  <si>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</si>
  <si>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</si>
  <si>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</si>
  <si>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</si>
  <si>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</si>
  <si>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</si>
  <si>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</si>
  <si>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</si>
  <si>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</si>
  <si>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</si>
  <si>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</si>
  <si>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</si>
  <si>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</si>
  <si>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</si>
  <si>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</si>
  <si>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</si>
  <si>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</si>
  <si>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</si>
  <si>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</si>
  <si>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</si>
  <si>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</si>
  <si>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</si>
  <si>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</si>
  <si>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</si>
  <si>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</si>
  <si>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</si>
  <si>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</si>
  <si>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</si>
  <si>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</si>
  <si>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</si>
  <si>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</si>
  <si>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</si>
  <si>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</si>
  <si>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</si>
  <si>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</si>
  <si>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</si>
  <si>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</si>
  <si>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</si>
  <si>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</si>
  <si>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</si>
  <si>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</si>
  <si>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</si>
  <si>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</si>
  <si>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</si>
  <si>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</si>
  <si>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</si>
  <si>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</si>
  <si>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</si>
  <si>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</si>
  <si>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</si>
  <si>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</si>
  <si>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</si>
  <si>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</si>
  <si>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</si>
  <si>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</si>
  <si>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</si>
  <si>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</si>
  <si>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</si>
  <si>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</si>
  <si>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</si>
  <si>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</si>
  <si>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</si>
  <si>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</si>
  <si>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</si>
  <si>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</si>
  <si>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</si>
  <si>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</si>
  <si>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</si>
  <si>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</si>
  <si>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</si>
  <si>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</si>
  <si>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</si>
  <si>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</si>
  <si>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</si>
  <si>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</si>
  <si>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</si>
  <si>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</si>
  <si>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</si>
  <si>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</si>
  <si>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</si>
  <si>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</si>
  <si>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</si>
  <si>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</si>
  <si>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</si>
  <si>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</si>
  <si>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</si>
  <si>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</si>
  <si>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</si>
  <si>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</si>
  <si>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</si>
  <si>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</si>
  <si>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</si>
  <si>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</si>
  <si>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</si>
  <si>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</si>
  <si>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</si>
  <si>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</si>
  <si>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</si>
  <si>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</si>
  <si>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</si>
  <si>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</si>
  <si>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</si>
  <si>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</si>
  <si>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</si>
  <si>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</si>
  <si>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</si>
  <si>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</si>
  <si>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</si>
  <si>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</si>
  <si>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</si>
  <si>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</si>
  <si>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</si>
  <si>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</si>
  <si>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</si>
  <si>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</si>
  <si>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</si>
  <si>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</si>
  <si>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</si>
  <si>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</si>
  <si>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</si>
  <si>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</si>
  <si>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</si>
  <si>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</si>
  <si>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</si>
  <si>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</si>
  <si>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</si>
  <si>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</si>
  <si>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</si>
  <si>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</si>
  <si>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</si>
  <si>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</si>
  <si>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</si>
  <si>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</si>
  <si>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</si>
  <si>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</si>
  <si>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</si>
  <si>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</si>
  <si>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</si>
  <si>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</si>
  <si>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</si>
  <si>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</si>
  <si>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</si>
  <si>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</si>
  <si>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</si>
  <si>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</si>
  <si>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</si>
  <si>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</si>
  <si>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</si>
  <si>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</si>
  <si>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</si>
  <si>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</si>
  <si>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</si>
  <si>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</si>
  <si>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</si>
  <si>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</si>
  <si>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</si>
  <si>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</si>
  <si>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</si>
  <si>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</si>
  <si>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</si>
  <si>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</si>
  <si>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</si>
  <si>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</si>
  <si>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</si>
  <si>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</si>
  <si>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</si>
  <si>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</si>
  <si>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</si>
  <si>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</si>
  <si>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</si>
  <si>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</si>
  <si>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</si>
  <si>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</si>
  <si>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</si>
  <si>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</si>
  <si>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</si>
  <si>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</si>
  <si>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</si>
  <si>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</si>
  <si>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</si>
  <si>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</si>
  <si>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</si>
  <si>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</si>
  <si>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</si>
  <si>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</si>
  <si>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</si>
  <si>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</si>
  <si>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</si>
  <si>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</si>
  <si>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</si>
  <si>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</si>
  <si>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</si>
  <si>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</si>
  <si>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</si>
  <si>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</si>
  <si>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</si>
  <si>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</si>
  <si>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</si>
  <si>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</si>
  <si>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</si>
  <si>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</si>
  <si>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</si>
  <si>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</si>
  <si>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</si>
  <si>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</si>
  <si>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</si>
  <si>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</si>
  <si>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</si>
  <si>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</si>
  <si>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</si>
  <si>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</si>
  <si>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</si>
  <si>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</si>
  <si>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</si>
  <si>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</si>
  <si>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</si>
  <si>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</si>
  <si>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</si>
  <si>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</si>
  <si>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</si>
  <si>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</si>
  <si>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</si>
  <si>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</si>
  <si>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</si>
  <si>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</si>
  <si>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</si>
  <si>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</si>
  <si>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</si>
  <si>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</si>
  <si>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</si>
  <si>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</si>
  <si>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</si>
  <si>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</si>
  <si>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</si>
  <si>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</si>
  <si>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</si>
  <si>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</si>
  <si>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</si>
  <si>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</si>
  <si>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</si>
  <si>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</si>
  <si>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</si>
  <si>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</si>
  <si>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</si>
  <si>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</si>
  <si>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</si>
  <si>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</si>
  <si>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</si>
  <si>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</si>
  <si>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</si>
  <si>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</si>
  <si>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</si>
  <si>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</si>
  <si>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</si>
  <si>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</si>
  <si>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</si>
  <si>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</si>
  <si>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</si>
  <si>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</si>
  <si>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</si>
  <si>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</si>
  <si>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</si>
  <si>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</si>
  <si>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</si>
  <si>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</si>
  <si>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</si>
  <si>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</si>
  <si>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</si>
  <si>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</si>
  <si>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</si>
  <si>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</si>
  <si>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</si>
  <si>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</si>
  <si>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</si>
  <si>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</si>
  <si>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</si>
  <si>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</si>
  <si>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</si>
  <si>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</si>
  <si>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</si>
  <si>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</si>
  <si>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</si>
  <si>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</si>
  <si>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</si>
  <si>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</si>
  <si>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</si>
  <si>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</si>
  <si>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</si>
  <si>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</si>
  <si>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</si>
  <si>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</si>
  <si>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</si>
  <si>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</si>
  <si>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</si>
  <si>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</si>
  <si>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</si>
  <si>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</si>
  <si>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</si>
  <si>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</si>
  <si>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</si>
  <si>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</si>
  <si>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</si>
  <si>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</si>
  <si>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</si>
  <si>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</si>
  <si>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</si>
  <si>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</si>
  <si>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</si>
  <si>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</si>
  <si>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</si>
  <si>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</si>
  <si>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</si>
  <si>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</si>
  <si>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</si>
  <si>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</si>
  <si>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</si>
  <si>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</si>
  <si>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</si>
  <si>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</si>
  <si>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</si>
  <si>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</si>
  <si>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</si>
  <si>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</si>
  <si>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</si>
  <si>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</si>
  <si>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</si>
  <si>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</si>
  <si>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</si>
  <si>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</si>
  <si>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</si>
  <si>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</si>
  <si>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</si>
  <si>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</si>
  <si>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</si>
  <si>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</si>
  <si>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</si>
  <si>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</si>
  <si>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</si>
  <si>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</si>
  <si>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</si>
  <si>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</si>
  <si>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</si>
  <si>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</si>
  <si>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</si>
  <si>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</si>
  <si>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</si>
  <si>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</si>
  <si>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</si>
  <si>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</si>
  <si>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</si>
  <si>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</si>
  <si>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</si>
  <si>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</si>
  <si>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</si>
  <si>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</si>
  <si>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</si>
  <si>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</si>
  <si>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</si>
  <si>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</si>
  <si>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</si>
  <si>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</si>
  <si>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</si>
  <si>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</si>
  <si>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</si>
  <si>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</si>
  <si>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</si>
  <si>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</si>
  <si>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</si>
  <si>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</si>
  <si>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</si>
  <si>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</si>
  <si>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</si>
  <si>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</si>
  <si>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</si>
  <si>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</si>
  <si>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</si>
  <si>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</si>
  <si>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</si>
  <si>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</si>
  <si>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</si>
  <si>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</si>
  <si>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</si>
  <si>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</si>
  <si>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</si>
  <si>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</si>
  <si>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</si>
  <si>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</si>
  <si>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</si>
  <si>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</si>
  <si>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</si>
  <si>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</si>
  <si>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</si>
  <si>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</si>
  <si>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</si>
  <si>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</si>
  <si>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</si>
  <si>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</si>
  <si>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</si>
  <si>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</si>
  <si>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</si>
  <si>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</si>
  <si>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</si>
  <si>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</si>
  <si>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</si>
  <si>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</si>
  <si>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</si>
  <si>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</si>
  <si>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</si>
  <si>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</si>
  <si>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</si>
  <si>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</si>
  <si>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</si>
  <si>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</si>
  <si>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</si>
  <si>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</si>
  <si>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</si>
  <si>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</si>
  <si>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</si>
  <si>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</si>
  <si>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</si>
  <si>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</si>
  <si>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</si>
  <si>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</si>
  <si>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</si>
  <si>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</si>
  <si>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</si>
  <si>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</si>
  <si>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</si>
  <si>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</si>
  <si>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</si>
  <si>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</si>
  <si>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</si>
  <si>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</si>
  <si>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</si>
  <si>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</si>
  <si>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</si>
  <si>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</si>
  <si>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</si>
  <si>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</si>
  <si>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</si>
  <si>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</si>
  <si>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</si>
  <si>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</si>
  <si>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</si>
  <si>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</si>
  <si>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</si>
  <si>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</si>
  <si>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</si>
  <si>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</si>
  <si>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</si>
  <si>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</si>
  <si>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</si>
  <si>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</si>
  <si>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</si>
  <si>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</si>
  <si>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</si>
  <si>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</si>
  <si>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</si>
  <si>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</si>
  <si>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</si>
  <si>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</si>
  <si>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</si>
  <si>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</si>
  <si>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</si>
  <si>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</si>
  <si>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</si>
  <si>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</si>
  <si>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</si>
  <si>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</si>
  <si>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</si>
  <si>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</si>
  <si>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</si>
  <si>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</si>
  <si>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</si>
  <si>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</si>
  <si>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</si>
  <si>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</si>
  <si>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</si>
  <si>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</si>
  <si>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</si>
  <si>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</si>
  <si>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</si>
  <si>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</si>
  <si>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</si>
  <si>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</si>
  <si>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</si>
  <si>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</si>
  <si>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</si>
  <si>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</si>
  <si>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</si>
  <si>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</si>
  <si>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</si>
  <si>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</si>
  <si>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</si>
  <si>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</si>
  <si>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</si>
  <si>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</si>
  <si>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</si>
  <si>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</si>
  <si>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</si>
  <si>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</si>
  <si>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</si>
  <si>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</si>
  <si>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</si>
  <si>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</si>
  <si>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</si>
  <si>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</si>
  <si>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</si>
  <si>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</si>
  <si>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</si>
  <si>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</si>
  <si>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</si>
  <si>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</si>
  <si>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</si>
  <si>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</si>
  <si>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</si>
  <si>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</si>
  <si>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</si>
  <si>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</si>
  <si>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</si>
  <si>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</si>
  <si>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</si>
  <si>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</si>
  <si>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</si>
  <si>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</si>
  <si>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</si>
  <si>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</si>
  <si>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</si>
  <si>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</si>
  <si>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</si>
  <si>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</si>
  <si>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</si>
  <si>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</si>
  <si>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</si>
  <si>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</si>
  <si>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</si>
  <si>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</si>
  <si>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</si>
  <si>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</si>
  <si>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</si>
  <si>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</si>
  <si>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</si>
  <si>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</si>
  <si>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</si>
  <si>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</si>
  <si>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</si>
  <si>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</si>
  <si>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</si>
  <si>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</si>
  <si>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</si>
  <si>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</si>
  <si>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</si>
  <si>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</si>
  <si>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</si>
  <si>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</si>
  <si>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</si>
  <si>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</si>
  <si>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</si>
  <si>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</si>
  <si>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</si>
  <si>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</si>
  <si>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</si>
  <si>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</si>
  <si>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</si>
  <si>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</si>
  <si>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</si>
  <si>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</si>
  <si>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</si>
  <si>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</si>
  <si>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</si>
  <si>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</si>
  <si>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</si>
  <si>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</si>
  <si>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</si>
  <si>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</si>
  <si>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</si>
  <si>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</si>
  <si>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</si>
  <si>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</si>
  <si>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</si>
  <si>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</si>
  <si>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</si>
  <si>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</si>
  <si>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</si>
  <si>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</si>
  <si>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</si>
  <si>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</si>
  <si>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</si>
  <si>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</si>
  <si>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</si>
  <si>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</si>
  <si>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</si>
  <si>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</si>
  <si>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</si>
  <si>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</si>
  <si>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</si>
  <si>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</si>
  <si>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</si>
  <si>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</si>
  <si>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</si>
  <si>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</si>
  <si>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</si>
  <si>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</si>
  <si>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</si>
  <si>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</si>
  <si>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</si>
  <si>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</si>
  <si>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</si>
  <si>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</si>
  <si>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</si>
  <si>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</si>
  <si>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</si>
  <si>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</si>
  <si>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</si>
  <si>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</si>
  <si>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</si>
  <si>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</si>
  <si>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</si>
  <si>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</si>
  <si>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</si>
  <si>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</si>
  <si>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</si>
  <si>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</si>
  <si>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</si>
  <si>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</si>
  <si>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</si>
  <si>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</si>
  <si>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</si>
  <si>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</si>
  <si>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</si>
  <si>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</si>
  <si>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</si>
  <si>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</si>
  <si>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</si>
  <si>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</si>
  <si>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</si>
  <si>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</si>
  <si>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</si>
  <si>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</si>
  <si>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</si>
  <si>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</si>
  <si>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</si>
  <si>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</si>
  <si>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</si>
  <si>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</si>
  <si>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</si>
  <si>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</si>
  <si>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</si>
  <si>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</si>
  <si>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</si>
  <si>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</si>
  <si>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</si>
  <si>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</si>
  <si>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</si>
  <si>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</si>
  <si>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</si>
  <si>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</si>
  <si>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</si>
  <si>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</si>
  <si>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</si>
  <si>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</si>
  <si>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</si>
  <si>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</si>
  <si>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</si>
  <si>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</si>
  <si>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</si>
  <si>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</si>
  <si>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</si>
  <si>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</si>
  <si>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</si>
  <si>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</si>
  <si>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</si>
  <si>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</si>
  <si>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</si>
  <si>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</si>
  <si>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</si>
  <si>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</si>
  <si>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</si>
  <si>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</si>
  <si>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</si>
  <si>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</si>
  <si>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</si>
  <si>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</si>
  <si>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</si>
  <si>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</si>
  <si>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</si>
  <si>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</si>
  <si>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</si>
  <si>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</si>
  <si>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</si>
  <si>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</si>
  <si>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</si>
  <si>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</si>
  <si>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</si>
  <si>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</si>
  <si>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</si>
  <si>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</si>
  <si>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</si>
  <si>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</si>
  <si>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</si>
  <si>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</si>
  <si>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</si>
  <si>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</si>
  <si>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</si>
  <si>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</si>
  <si>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</si>
  <si>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</si>
  <si>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</si>
  <si>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</si>
  <si>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</si>
  <si>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</si>
  <si>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</si>
  <si>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</si>
  <si>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</si>
  <si>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</si>
  <si>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</si>
  <si>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</si>
  <si>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</si>
  <si>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</si>
  <si>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</si>
  <si>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</si>
  <si>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</si>
  <si>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</si>
  <si>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</si>
  <si>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</si>
  <si>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</si>
  <si>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</si>
  <si>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</si>
  <si>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</si>
  <si>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</si>
  <si>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</si>
  <si>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</si>
  <si>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</si>
  <si>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</si>
  <si>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</si>
  <si>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</si>
  <si>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</si>
  <si>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</si>
  <si>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</si>
  <si>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</si>
  <si>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</si>
  <si>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</si>
  <si>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</si>
  <si>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</si>
  <si>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</si>
  <si>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</si>
  <si>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</si>
  <si>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</si>
  <si>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</si>
  <si>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</si>
  <si>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</si>
  <si>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</si>
  <si>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</si>
  <si>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</si>
  <si>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</si>
  <si>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</si>
  <si>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</si>
  <si>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</si>
  <si>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</si>
  <si>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</si>
  <si>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</si>
  <si>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</si>
  <si>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</si>
  <si>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</si>
  <si>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</si>
  <si>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</si>
  <si>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</si>
  <si>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</si>
  <si>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</si>
  <si>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</si>
  <si>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</si>
  <si>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</si>
  <si>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</si>
  <si>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</si>
  <si>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</si>
  <si>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</si>
  <si>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</si>
  <si>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</si>
  <si>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</si>
  <si>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</si>
  <si>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</si>
  <si>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</si>
  <si>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</si>
  <si>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</si>
  <si>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</si>
  <si>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</si>
  <si>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</si>
  <si>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</si>
  <si>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</si>
  <si>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</si>
  <si>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</si>
  <si>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</si>
  <si>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</si>
  <si>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</si>
  <si>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</si>
  <si>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</si>
  <si>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</si>
  <si>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</si>
  <si>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</si>
  <si>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</si>
  <si>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</si>
  <si>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</si>
  <si>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</si>
  <si>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</si>
  <si>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</si>
  <si>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</si>
  <si>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</si>
  <si>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</si>
  <si>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</si>
  <si>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</si>
  <si>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</si>
  <si>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</si>
  <si>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</si>
  <si>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</si>
  <si>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</si>
  <si>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</si>
  <si>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</si>
  <si>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</si>
  <si>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</si>
  <si>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</si>
  <si>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</si>
  <si>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</si>
  <si>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</si>
  <si>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</si>
  <si>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</si>
  <si>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</si>
  <si>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</si>
  <si>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</si>
  <si>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</si>
  <si>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</si>
  <si>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</si>
  <si>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</si>
  <si>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</si>
  <si>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</si>
  <si>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</si>
  <si>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</si>
  <si>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</si>
  <si>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</si>
  <si>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</si>
  <si>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</si>
  <si>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</si>
  <si>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</si>
  <si>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</si>
  <si>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</si>
  <si>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</si>
  <si>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</si>
  <si>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</si>
  <si>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</si>
  <si>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</si>
  <si>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</si>
  <si>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</si>
  <si>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</si>
  <si>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</si>
  <si>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</si>
  <si>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</si>
  <si>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</si>
  <si>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</si>
  <si>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</si>
  <si>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</si>
  <si>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</si>
  <si>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</si>
  <si>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</si>
  <si>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</si>
  <si>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</si>
  <si>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</si>
  <si>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</si>
  <si>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</si>
  <si>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</si>
  <si>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</si>
  <si>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</si>
  <si>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</si>
  <si>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</si>
  <si>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</si>
  <si>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</si>
  <si>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</si>
  <si>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</si>
  <si>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</si>
  <si>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</si>
  <si>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</si>
  <si>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</si>
  <si>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</si>
  <si>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</si>
  <si>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</si>
  <si>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</si>
  <si>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</si>
  <si>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</si>
  <si>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</si>
  <si>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</si>
  <si>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</si>
  <si>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</si>
  <si>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</si>
  <si>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</si>
  <si>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</si>
  <si>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</si>
  <si>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</si>
  <si>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</si>
  <si>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</si>
  <si>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</si>
  <si>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</si>
  <si>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</si>
  <si>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</si>
  <si>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</si>
  <si>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</si>
  <si>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</si>
  <si>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</si>
  <si>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</si>
  <si>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</si>
  <si>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</si>
  <si>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</si>
  <si>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</si>
  <si>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</si>
  <si>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</si>
  <si>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</si>
  <si>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</si>
  <si>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</si>
  <si>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</si>
  <si>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</si>
  <si>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</si>
  <si>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</si>
  <si>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</si>
  <si>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</si>
  <si>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</si>
  <si>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</si>
  <si>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</si>
  <si>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</si>
  <si>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</si>
  <si>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</si>
  <si>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</si>
  <si>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</si>
  <si>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</si>
  <si>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</si>
  <si>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</si>
  <si>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</si>
  <si>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</si>
  <si>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</si>
  <si>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</si>
  <si>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</si>
  <si>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</si>
  <si>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</si>
  <si>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</si>
  <si>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</si>
  <si>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</si>
  <si>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</si>
  <si>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</si>
  <si>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</si>
  <si>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</si>
  <si>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</si>
  <si>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</si>
  <si>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</si>
  <si>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</si>
  <si>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</si>
  <si>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</si>
  <si>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</si>
  <si>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</si>
  <si>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</si>
  <si>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</si>
  <si>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</si>
  <si>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</si>
  <si>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</si>
  <si>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</si>
  <si>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</si>
  <si>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</si>
  <si>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</si>
  <si>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</si>
  <si>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</si>
  <si>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</si>
  <si>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</si>
  <si>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</si>
  <si>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</si>
  <si>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</si>
  <si>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</si>
  <si>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</si>
  <si>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</si>
  <si>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</si>
  <si>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</si>
  <si>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</si>
  <si>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</si>
  <si>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</si>
  <si>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</si>
  <si>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</si>
  <si>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</si>
  <si>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</si>
  <si>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</si>
  <si>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</si>
  <si>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</si>
  <si>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</si>
  <si>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</si>
  <si>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</si>
  <si>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</si>
  <si>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</si>
  <si>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</si>
  <si>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</si>
  <si>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</si>
  <si>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</si>
  <si>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</si>
  <si>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</si>
  <si>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</si>
  <si>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</si>
  <si>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</si>
  <si>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</si>
  <si>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</si>
  <si>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</si>
  <si>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</si>
  <si>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</si>
  <si>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</si>
  <si>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</si>
  <si>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</si>
  <si>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</si>
  <si>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</si>
  <si>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</si>
  <si>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</si>
  <si>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</si>
  <si>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</si>
  <si>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</si>
  <si>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</si>
  <si>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</si>
  <si>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</si>
  <si>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</si>
  <si>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</si>
  <si>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</si>
  <si>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</si>
  <si>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</si>
  <si>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</si>
  <si>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</si>
  <si>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</si>
  <si>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</si>
  <si>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</si>
  <si>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</si>
  <si>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</si>
  <si>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</si>
  <si>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</si>
  <si>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</si>
  <si>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</si>
  <si>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</si>
  <si>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</si>
  <si>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</si>
  <si>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</si>
  <si>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</si>
  <si>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</si>
  <si>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</si>
  <si>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</si>
  <si>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</si>
  <si>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</si>
  <si>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</si>
  <si>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</si>
  <si>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</si>
  <si>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</si>
  <si>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</si>
  <si>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</si>
  <si>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</si>
  <si>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</si>
  <si>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</si>
  <si>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</si>
  <si>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</si>
  <si>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</si>
  <si>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</si>
  <si>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</si>
  <si>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</si>
  <si>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</si>
  <si>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</si>
  <si>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</si>
  <si>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</si>
  <si>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</si>
  <si>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</si>
  <si>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</si>
  <si>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</si>
  <si>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</si>
  <si>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</si>
  <si>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</si>
  <si>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</si>
  <si>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</si>
  <si>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</si>
  <si>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</si>
  <si>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</si>
  <si>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</si>
  <si>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</si>
  <si>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</si>
  <si>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</si>
  <si>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</si>
  <si>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</si>
  <si>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</si>
  <si>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</si>
  <si>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</si>
  <si>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</si>
  <si>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</si>
  <si>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</si>
  <si>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</si>
  <si>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</si>
  <si>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</si>
  <si>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</si>
  <si>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</si>
  <si>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</si>
  <si>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</si>
  <si>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</si>
  <si>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</si>
  <si>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</si>
  <si>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</si>
  <si>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</si>
  <si>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</si>
  <si>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</si>
  <si>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</si>
  <si>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</si>
  <si>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</si>
  <si>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</si>
  <si>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</si>
  <si>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</si>
  <si>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</si>
  <si>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</si>
  <si>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</si>
  <si>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</si>
  <si>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</si>
  <si>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</si>
  <si>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</si>
  <si>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</si>
  <si>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</si>
  <si>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</si>
  <si>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</si>
  <si>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</si>
  <si>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</si>
  <si>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</si>
  <si>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</si>
  <si>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</si>
  <si>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</si>
  <si>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</si>
  <si>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</si>
  <si>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</si>
  <si>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</si>
  <si>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</si>
  <si>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</si>
  <si>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</si>
  <si>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</si>
  <si>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</si>
  <si>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</si>
  <si>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</si>
  <si>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</si>
  <si>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</si>
  <si>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</si>
  <si>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</si>
  <si>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</si>
  <si>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</si>
  <si>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</si>
  <si>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</si>
  <si>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</si>
  <si>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</si>
  <si>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</si>
  <si>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</si>
  <si>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</si>
  <si>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</si>
  <si>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</si>
  <si>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</si>
  <si>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</si>
  <si>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</si>
  <si>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</si>
  <si>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</si>
  <si>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</si>
  <si>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</si>
  <si>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</si>
  <si>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</si>
  <si>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</si>
  <si>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</si>
  <si>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</si>
  <si>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</si>
  <si>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</si>
  <si>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</si>
  <si>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</si>
  <si>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</si>
  <si>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</si>
  <si>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</si>
  <si>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</si>
  <si>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</si>
  <si>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</si>
  <si>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</si>
  <si>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</si>
  <si>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</si>
  <si>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</si>
  <si>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</si>
  <si>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</si>
  <si>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</si>
  <si>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</si>
  <si>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</si>
  <si>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</si>
  <si>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</si>
  <si>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</si>
  <si>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</si>
  <si>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</si>
  <si>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</si>
  <si>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</si>
  <si>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</si>
  <si>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</si>
  <si>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</si>
  <si>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</si>
  <si>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</si>
  <si>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</si>
  <si>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</si>
  <si>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</si>
  <si>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</si>
  <si>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</si>
  <si>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</si>
  <si>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</si>
  <si>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</si>
  <si>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</si>
  <si>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</si>
  <si>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</si>
  <si>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</si>
  <si>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</si>
  <si>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</si>
  <si>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</si>
  <si>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</si>
  <si>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</si>
  <si>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</si>
  <si>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</si>
  <si>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</si>
  <si>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</si>
  <si>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</si>
  <si>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</si>
  <si>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</si>
  <si>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</si>
  <si>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</si>
  <si>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</si>
  <si>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</si>
  <si>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</si>
  <si>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</si>
  <si>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</si>
  <si>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</si>
  <si>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</si>
  <si>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</si>
  <si>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</si>
  <si>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</si>
  <si>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</si>
  <si>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</si>
  <si>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</si>
  <si>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</si>
  <si>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</si>
  <si>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</si>
  <si>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</si>
  <si>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</si>
  <si>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</si>
  <si>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</si>
  <si>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</si>
  <si>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</si>
  <si>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</si>
  <si>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</si>
  <si>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</si>
  <si>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</si>
  <si>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</si>
  <si>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</si>
  <si>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</si>
  <si>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</si>
  <si>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</si>
  <si>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</si>
  <si>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</si>
  <si>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</si>
  <si>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</si>
  <si>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</si>
  <si>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</si>
  <si>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</si>
  <si>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</si>
  <si>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</si>
  <si>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</si>
  <si>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</si>
  <si>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</si>
  <si>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</si>
  <si>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</si>
  <si>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</si>
  <si>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</si>
  <si>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</si>
  <si>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</si>
  <si>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</si>
  <si>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</si>
  <si>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</si>
  <si>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</si>
  <si>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</si>
  <si>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</si>
  <si>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</si>
  <si>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</si>
  <si>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</si>
  <si>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</si>
  <si>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</si>
  <si>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</si>
  <si>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</si>
  <si>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</si>
  <si>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</si>
  <si>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</si>
  <si>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</si>
  <si>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</si>
  <si>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</si>
  <si>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</si>
  <si>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</si>
  <si>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</si>
  <si>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</si>
  <si>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</si>
  <si>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</si>
  <si>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</si>
  <si>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</si>
  <si>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</si>
  <si>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</si>
  <si>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</si>
  <si>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</si>
  <si>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</si>
  <si>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</si>
  <si>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</si>
  <si>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</si>
  <si>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</si>
  <si>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</si>
  <si>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</si>
  <si>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</si>
  <si>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</si>
  <si>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</si>
  <si>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</si>
  <si>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</si>
  <si>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</si>
  <si>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</si>
  <si>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</si>
  <si>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</si>
  <si>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</si>
  <si>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</si>
  <si>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</si>
  <si>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</si>
  <si>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</si>
  <si>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</si>
  <si>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</si>
  <si>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</si>
  <si>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</si>
  <si>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</si>
  <si>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</si>
  <si>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</si>
  <si>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</si>
  <si>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</si>
  <si>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</si>
  <si>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</si>
  <si>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</si>
  <si>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</si>
  <si>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</si>
  <si>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</si>
  <si>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</si>
  <si>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</si>
  <si>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</si>
  <si>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</si>
  <si>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</si>
  <si>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</si>
  <si>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</si>
  <si>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</si>
  <si>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</si>
  <si>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</si>
  <si>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</si>
  <si>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</si>
  <si>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</si>
  <si>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</si>
  <si>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</si>
  <si>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</si>
  <si>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</si>
  <si>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</si>
  <si>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</si>
  <si>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</si>
  <si>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</si>
  <si>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</si>
  <si>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</si>
  <si>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</si>
  <si>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</si>
  <si>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</si>
  <si>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</si>
  <si>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</si>
  <si>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</si>
  <si>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</si>
  <si>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</si>
  <si>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</si>
  <si>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</si>
  <si>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</si>
  <si>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</si>
  <si>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</si>
  <si>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</si>
  <si>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</si>
  <si>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</si>
  <si>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</si>
  <si>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</si>
  <si>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</si>
  <si>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</si>
  <si>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</si>
  <si>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</si>
  <si>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</si>
  <si>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</si>
  <si>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</si>
  <si>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</si>
  <si>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</si>
  <si>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</si>
  <si>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</si>
  <si>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</si>
  <si>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</si>
  <si>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</si>
  <si>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</si>
  <si>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</si>
  <si>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</si>
  <si>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</si>
  <si>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</si>
  <si>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</si>
  <si>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</si>
  <si>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</si>
  <si>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</si>
  <si>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</si>
  <si>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</si>
  <si>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</si>
  <si>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</si>
  <si>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</si>
  <si>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</si>
  <si>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</si>
  <si>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</si>
  <si>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</si>
  <si>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</si>
  <si>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</si>
  <si>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</si>
  <si>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</si>
  <si>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</si>
  <si>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</si>
  <si>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</si>
  <si>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</si>
  <si>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</si>
  <si>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</si>
  <si>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</si>
  <si>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</si>
  <si>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</si>
  <si>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</si>
  <si>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</si>
  <si>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</si>
  <si>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</si>
  <si>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</si>
  <si>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</si>
  <si>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</si>
  <si>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</si>
  <si>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</si>
  <si>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</si>
  <si>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</si>
  <si>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</si>
  <si>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</si>
  <si>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</si>
  <si>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</si>
  <si>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</si>
  <si>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</si>
  <si>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</si>
  <si>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</si>
  <si>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</si>
  <si>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</si>
  <si>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</si>
  <si>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</si>
  <si>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</si>
  <si>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</si>
  <si>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</si>
  <si>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</si>
  <si>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</si>
  <si>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</si>
  <si>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</si>
  <si>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</si>
  <si>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</si>
  <si>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</si>
  <si>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</si>
  <si>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</si>
  <si>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</si>
  <si>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</si>
  <si>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</si>
  <si>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</si>
  <si>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</si>
  <si>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</si>
  <si>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</si>
  <si>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</si>
  <si>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</si>
  <si>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</si>
  <si>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</si>
  <si>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</si>
  <si>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</si>
  <si>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</si>
  <si>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</si>
  <si>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</si>
  <si>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</si>
  <si>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</si>
  <si>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</si>
  <si>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</si>
  <si>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</si>
  <si>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</si>
  <si>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</si>
  <si>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</si>
  <si>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</si>
  <si>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</si>
  <si>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</si>
  <si>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</si>
  <si>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</si>
  <si>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</si>
  <si>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</si>
  <si>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</si>
  <si>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</si>
  <si>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</si>
  <si>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</si>
  <si>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</si>
  <si>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</si>
  <si>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</si>
  <si>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</si>
  <si>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</si>
  <si>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</si>
  <si>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</si>
  <si>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</si>
  <si>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</si>
  <si>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</si>
  <si>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</si>
  <si>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</si>
  <si>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</si>
  <si>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</si>
  <si>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</si>
  <si>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</si>
  <si>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</si>
  <si>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</si>
  <si>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</si>
  <si>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</si>
  <si>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</si>
  <si>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</si>
  <si>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</si>
  <si>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</si>
  <si>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</si>
  <si>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</si>
  <si>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</si>
  <si>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</si>
  <si>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</si>
  <si>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</si>
  <si>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</si>
  <si>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</si>
  <si>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</si>
  <si>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</si>
  <si>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</si>
  <si>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</si>
  <si>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</si>
  <si>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</si>
  <si>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</si>
  <si>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</si>
  <si>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</si>
  <si>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</si>
  <si>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</si>
  <si>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</si>
  <si>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</si>
  <si>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</si>
  <si>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</si>
  <si>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</si>
  <si>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</si>
  <si>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</si>
  <si>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</si>
  <si>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</si>
  <si>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</si>
  <si>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</si>
  <si>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</si>
  <si>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</si>
  <si>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</si>
  <si>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</si>
  <si>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</si>
  <si>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</si>
  <si>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</si>
  <si>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</si>
  <si>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</si>
  <si>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</si>
  <si>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</si>
  <si>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</si>
  <si>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</si>
  <si>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</si>
  <si>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</si>
  <si>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</si>
  <si>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</si>
  <si>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</si>
  <si>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</si>
  <si>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</si>
  <si>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</si>
  <si>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</si>
  <si>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</si>
  <si>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</si>
  <si>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</si>
  <si>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</si>
  <si>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</si>
  <si>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</si>
  <si>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</si>
  <si>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</si>
  <si>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</si>
  <si>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</si>
  <si>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</si>
  <si>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</si>
  <si>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</si>
  <si>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</si>
  <si>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</si>
  <si>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</si>
  <si>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</si>
  <si>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</si>
  <si>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</si>
  <si>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</si>
  <si>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</si>
  <si>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</si>
  <si>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</si>
  <si>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</si>
  <si>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</si>
  <si>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</si>
  <si>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</si>
  <si>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</si>
  <si>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</si>
  <si>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</si>
  <si>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</si>
  <si>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</si>
  <si>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</si>
  <si>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</si>
  <si>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</si>
  <si>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</si>
  <si>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</si>
  <si>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</si>
  <si>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</si>
  <si>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</si>
  <si>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</si>
  <si>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</si>
  <si>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</si>
  <si>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</si>
  <si>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</si>
  <si>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</si>
  <si>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</si>
  <si>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</si>
  <si>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</si>
  <si>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</si>
  <si>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</si>
  <si>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</si>
  <si>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</si>
  <si>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</si>
  <si>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</si>
  <si>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</si>
  <si>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</si>
  <si>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</si>
  <si>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</si>
  <si>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</si>
  <si>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</si>
  <si>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</si>
  <si>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</si>
  <si>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</si>
  <si>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</si>
  <si>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</si>
  <si>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</si>
  <si>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</si>
  <si>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</si>
  <si>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</si>
  <si>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</si>
  <si>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</si>
  <si>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</si>
  <si>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</si>
  <si>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</si>
  <si>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</si>
  <si>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</si>
  <si>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</si>
  <si>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</si>
  <si>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</si>
  <si>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</si>
  <si>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</si>
  <si>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</si>
  <si>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</si>
  <si>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</si>
  <si>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</si>
  <si>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</si>
  <si>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</si>
  <si>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</si>
  <si>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</si>
  <si>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</si>
  <si>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</si>
  <si>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</t>
  </si>
  <si>
    <t>ANA KRAJINA</t>
  </si>
  <si>
    <t>098/383267</t>
  </si>
  <si>
    <t>akrajina@gfos.hr</t>
  </si>
  <si>
    <t xml:space="preserve"> ERASMUS+ Programa – Ključne aktivnosti 1</t>
  </si>
  <si>
    <t>1.1.2021.</t>
  </si>
  <si>
    <t>31.12.2023.</t>
  </si>
  <si>
    <t>Sveučilište J. J. Strossmayera u Osijeku</t>
  </si>
  <si>
    <t xml:space="preserve">Svrha boravka na inozemnoj ustanovi za nastavno osoblje je održavanje nastave u bilo kojem znanstvenom i umjetničkom području i / ili stručno usavršavanje s naglaskom na razvitak pedagoških vještina i vještina razvoja kurikuluma u visokom obrazovanju. Svrha boravka na inozemnoj ustanovi za nenastavno osoblje je stručno usavršavanje za obavljanje poslova definiranih ugovorom o radu ili ugovorom o djelu. Osnovni ciljevi Erasmus+ mobilnosti su: stjecanje novih iskustava u području visokoškolskog obrazovanja, jezika i kulture; promicanje suradnje između visokoškolskih ustanova; stjecanje novih znanja i vještina koje su važne za obavljanje aktivnosti na postojećem radnom mjestu te doprinos stvaranju Europskog prostora visokog obrazovanja. </t>
  </si>
  <si>
    <t>Održivi model stručne prakse na Građevinskom i arhitektonskom fakultetu Osijek - PRAG (UP.03.1.1.04.0012)</t>
  </si>
  <si>
    <t>Glavni cilj projekta jest omogućavanje stjecanja radnog iskustva studentima unaprjeđenjem kvalitete stručne prakse kao obveznog dijela studijskog programa i jačanje kompetencija osoblja visokih učilišta  za razvoj modela učenja kroz rad. Projekt je u trajanju od  36 mjeseci počevši od ožujka 2020. godine. Ukupna vrijednost projekta je 3.128.294,52 kune.</t>
  </si>
  <si>
    <t>. U okviru projekta planirana su financijska sredstva u ukupnom iznosu od 576.218,00 kn, a glavni cilj projekta je razmjena i povezivanje iskustava i znanja u zaštiti kulturne graditeljske baštine u Europi s onima u središnjoj Aziji u svrhu razvoja studijskih programa i laboratorija na partnerskim sveučilištima.</t>
  </si>
  <si>
    <t>15.1.2020.</t>
  </si>
  <si>
    <t>15.1.2023.</t>
  </si>
  <si>
    <t>12.10.2018.</t>
  </si>
  <si>
    <t>12.10.2021.</t>
  </si>
  <si>
    <t xml:space="preserve">U okviru projekta planirana su financijska sredstva u ukupnom iznosu od 1.291.250,00 kn. Ciljevi projekta jesu: 
1. Poboljšanje kvalitete i relevantnosti visokog obrazovanja kroz internacionalizaciju novog studijskog programa iz područja tehničkih znanosti. 
2. Povećanje broja studijskih programa na stranim jezicima jačanjem kompetencija studenata i osoblja visokog učilišta
3. Unaprijeđena mobilnost nastavnog osoblja, znanstvenika i studenata
</t>
  </si>
  <si>
    <t xml:space="preserve">U okviru projekta planirana su financijska sredstva u ukupnom iznosu od 1.291.250,00 kn. Ciljevi projekta jesu: 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</si>
  <si>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Poboljšanje kvalitete i relevantnosti visokog obrazovanja kroz internacionalizaciju novog studijskog programa iz područja tehničkih znanosti. 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</si>
  <si>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Povećanje broja studijskih programa na stranim jezicima jačanjem kompetencija studenata i osoblja visokog učilišta</t>
    </r>
  </si>
  <si>
    <r>
      <t>3.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Unaprijeđena mobilnost nastavnog osoblja, znanstvenika i studenata</t>
    </r>
  </si>
  <si>
    <t>20.12.2019.</t>
  </si>
  <si>
    <t>19.12.2022.</t>
  </si>
  <si>
    <t>Razvoj i primjena naprednih građevinskih materijala za izgradnju zdravih zgrada: zaštita od neionizirajućeg zračenja-Z2grade KK.01.1.1.04.0105</t>
  </si>
  <si>
    <t xml:space="preserve"> Environmental risk assessment and mitigation on Cultural Heritage assets in Central Asia (ERAMC</t>
  </si>
  <si>
    <t>Environmental risk assessment and mitigation on Cultural Heritage assets in Central Asia (ERAMC</t>
  </si>
  <si>
    <t xml:space="preserve">Greening the cities – Development and promotion of energy efficiency and sustainable urban environment in the cities of Croatia-Serbia cross-border region,GReENERGY- HR-RS290 </t>
  </si>
  <si>
    <t xml:space="preserve"> Greening the cities – Development and promotion of energy efficiency and sustainable urban environment in the cities of Croatia-Serbia cross-border region,GReENERGY- HR-RS290 </t>
  </si>
  <si>
    <t xml:space="preserve"> Internacionalizacija visokog obrazovanja UP.03.1.1.02</t>
  </si>
  <si>
    <t>Internacionalizacija visokog obrazovanja UP.03.1.1.02</t>
  </si>
  <si>
    <t>15.7.2019.</t>
  </si>
  <si>
    <t>14.1.2022.</t>
  </si>
  <si>
    <t>U okviru projekta planirana su financijska sredstva u ukupnom iznosu od 1.052.500,00 kn, a glavni cilj projekta je izrada primjera dobre prakse u gradskim sredinama, a vezano za promociju poboljšanja energetske efikasnosti, termalne ugode stanovništva i životne sredine gradova Novi Sad i Osijek.</t>
  </si>
  <si>
    <t>POLITEHNIČKO SVEUČILIŠTE U TORINU DOZNAČIVATI ĆE SREDSTVA SVEUČILIŠTU U OSIJEKU KOJE ĆE IH PROSLIJEDITI FAKULTETU</t>
  </si>
  <si>
    <t>Glavni cilj projekta je povećati tržišno orijentirane istraživačke, razvojne i inovacijske aktivnosti suradnjom znanstvenih organizacija kroz istraživanje i razvoj naprednih građevinskih materijala kojima se smanjuje negativni utjecaj EMZ/neionizirajućeg zračenja na zdravlje, te osigurava njihova primjena u gospodarstvu, osobito u području izgradnje zdravih zgrada, što će u konačnici doprinijeti smanjenju utjecaja EMZ/neionizirajućeg zračenja na zdravlje ljudi.</t>
  </si>
  <si>
    <t>9.3.2020.</t>
  </si>
  <si>
    <t>9.3.2023.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</si>
</sst>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7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1" fillId="0" borderId="0" xfId="0" applyFont="1" applyAlignment="1">
      <alignment horizontal="justify" vertical="center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2186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2336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 t="s">
        <v>2337</v>
      </c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 t="s">
        <v>2338</v>
      </c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 t="s">
        <v>2339</v>
      </c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3" t="s">
        <v>2140</v>
      </c>
      <c r="C9" s="282"/>
      <c r="D9" s="282"/>
      <c r="E9" s="282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3" t="s">
        <v>3</v>
      </c>
      <c r="C10" s="282"/>
      <c r="D10" s="282"/>
      <c r="E10" s="282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1"/>
      <c r="C11" s="282"/>
      <c r="D11" s="282"/>
      <c r="E11" s="282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28206970</v>
      </c>
      <c r="D14" s="163">
        <f>+D15+D16</f>
        <v>26084173</v>
      </c>
      <c r="E14" s="163">
        <f>+E15+E16</f>
        <v>24874108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28206970</v>
      </c>
      <c r="D15" s="166">
        <f>'PLAN PRIHODA I PRIMITAKA '!D68</f>
        <v>26084173</v>
      </c>
      <c r="E15" s="166">
        <f>'PLAN PRIHODA I PRIMITAKA '!D109</f>
        <v>24874108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28646470</v>
      </c>
      <c r="D17" s="170">
        <f>+D18+D19</f>
        <v>26523673</v>
      </c>
      <c r="E17" s="170">
        <f>+E18+E19</f>
        <v>25313608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25379758</v>
      </c>
      <c r="D18" s="172">
        <f>'PLAN RASHODA I IZDATAKA'!D72</f>
        <v>25283611</v>
      </c>
      <c r="E18" s="172">
        <f>'PLAN RASHODA I IZDATAKA'!D92</f>
        <v>24108546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3266712</v>
      </c>
      <c r="D19" s="172">
        <f>'PLAN RASHODA I IZDATAKA'!D80</f>
        <v>1240062</v>
      </c>
      <c r="E19" s="172">
        <f>'PLAN RASHODA I IZDATAKA'!D100</f>
        <v>1205062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-439500</v>
      </c>
      <c r="D20" s="163">
        <f>+D14-D17</f>
        <v>-439500</v>
      </c>
      <c r="E20" s="163">
        <f>+E14-E17</f>
        <v>-439500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1"/>
      <c r="C21" s="282"/>
      <c r="D21" s="282"/>
      <c r="E21" s="282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5056000</v>
      </c>
      <c r="D23" s="171">
        <f>'PLAN PRIHODA I PRIMITAKA '!D46</f>
        <v>4616500</v>
      </c>
      <c r="E23" s="171">
        <f>'PLAN PRIHODA I PRIMITAKA '!D87</f>
        <v>4177000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-4616500</v>
      </c>
      <c r="D24" s="175">
        <f>'PLAN PRIHODA I PRIMITAKA '!D48</f>
        <v>-4177000</v>
      </c>
      <c r="E24" s="176">
        <f>'PLAN PRIHODA I PRIMITAKA '!D89</f>
        <v>-3737500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1"/>
      <c r="C25" s="282"/>
      <c r="D25" s="282"/>
      <c r="E25" s="282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1"/>
      <c r="C30" s="282"/>
      <c r="D30" s="282"/>
      <c r="E30" s="282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31" sqref="G3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758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19410974</v>
      </c>
      <c r="H3" s="185">
        <v>20204475</v>
      </c>
      <c r="I3" s="185">
        <v>20291558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6614</v>
      </c>
      <c r="F4" s="191" t="str">
        <f t="shared" ref="F4:F67" si="5">IFERROR(VLOOKUP(E4,$Q$6:$T$200,2,FALSE),"")</f>
        <v>Prihodi od prodanih proizvoda i robe</v>
      </c>
      <c r="G4" s="185">
        <v>25000</v>
      </c>
      <c r="H4" s="185">
        <v>25000</v>
      </c>
      <c r="I4" s="185">
        <v>25000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997150</v>
      </c>
      <c r="H5" s="185">
        <v>997150</v>
      </c>
      <c r="I5" s="185">
        <v>997150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641320031</v>
      </c>
      <c r="F6" s="191" t="str">
        <f t="shared" si="5"/>
        <v>Kamate na depozite po viđenju izvor 31</v>
      </c>
      <c r="G6" s="185">
        <v>600</v>
      </c>
      <c r="H6" s="185">
        <v>600</v>
      </c>
      <c r="I6" s="185">
        <v>600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3170000</v>
      </c>
      <c r="H7" s="185">
        <v>3170000</v>
      </c>
      <c r="I7" s="185">
        <v>3170000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300000</v>
      </c>
      <c r="H8" s="185">
        <v>300000</v>
      </c>
      <c r="I8" s="185">
        <v>300000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12</v>
      </c>
      <c r="D9" s="138" t="str">
        <f t="shared" si="4"/>
        <v>Sredstva učešća za pomoći</v>
      </c>
      <c r="E9" s="150" t="s">
        <v>777</v>
      </c>
      <c r="F9" s="191" t="str">
        <f t="shared" si="5"/>
        <v>Prihodi iz nadležnog proračuna za financiranje redovne djelatnosti proračunskih korisnika</v>
      </c>
      <c r="G9" s="185">
        <v>603048</v>
      </c>
      <c r="H9" s="185">
        <v>186593</v>
      </c>
      <c r="I9" s="185">
        <v>680</v>
      </c>
      <c r="K9" s="141" t="str">
        <f t="shared" si="6"/>
        <v>671</v>
      </c>
      <c r="L9" s="141" t="str">
        <f t="shared" si="7"/>
        <v>67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639310000</v>
      </c>
      <c r="F10" s="191" t="str">
        <f t="shared" si="5"/>
        <v>Tekući prijenosi između proračunskih korisnika istog proračuna temeljem prijenosa EU sredstava</v>
      </c>
      <c r="G10" s="185">
        <v>85000</v>
      </c>
      <c r="H10" s="185">
        <v>85000</v>
      </c>
      <c r="I10" s="185">
        <v>85000</v>
      </c>
      <c r="K10" s="141" t="str">
        <f t="shared" si="6"/>
        <v>639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561</v>
      </c>
      <c r="D11" s="138" t="str">
        <f t="shared" si="4"/>
        <v>Europski socijalni fond (ESF)</v>
      </c>
      <c r="E11" s="150">
        <v>632310561</v>
      </c>
      <c r="F11" s="191" t="str">
        <f t="shared" si="5"/>
        <v>Europski socijalni fond (ESF)</v>
      </c>
      <c r="G11" s="185">
        <v>1659821</v>
      </c>
      <c r="H11" s="185">
        <v>496977</v>
      </c>
      <c r="I11" s="185">
        <v>4120</v>
      </c>
      <c r="K11" s="141" t="str">
        <f t="shared" si="6"/>
        <v>632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563</v>
      </c>
      <c r="D12" s="138" t="str">
        <f t="shared" si="4"/>
        <v>Europski fond za regionalni razvoj (ERDF)</v>
      </c>
      <c r="E12" s="150">
        <v>632410563</v>
      </c>
      <c r="F12" s="191" t="str">
        <f t="shared" si="5"/>
        <v>Europski fond za regionalni razvoj (EFRR)</v>
      </c>
      <c r="G12" s="185">
        <v>1774190</v>
      </c>
      <c r="H12" s="185">
        <v>560382</v>
      </c>
      <c r="I12" s="185"/>
      <c r="K12" s="141" t="str">
        <f t="shared" si="6"/>
        <v>632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51</v>
      </c>
      <c r="D13" s="138" t="str">
        <f t="shared" si="4"/>
        <v xml:space="preserve">Pomoći EU </v>
      </c>
      <c r="E13" s="150">
        <v>632311700</v>
      </c>
      <c r="F13" s="191" t="str">
        <f t="shared" si="5"/>
        <v>Tekuće pomoći od institucija i tijela EU - ostalo</v>
      </c>
      <c r="G13" s="185">
        <v>181187</v>
      </c>
      <c r="H13" s="185">
        <v>57996</v>
      </c>
      <c r="I13" s="185"/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24" activePane="bottomLeft" state="frozen"/>
      <selection pane="bottomLeft" activeCell="I32" sqref="I32:I40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1" t="s">
        <v>757</v>
      </c>
      <c r="B1" s="291"/>
      <c r="C1" s="291"/>
      <c r="D1" s="291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13926258</v>
      </c>
      <c r="J3" s="185">
        <v>14371898</v>
      </c>
      <c r="K3" s="185">
        <v>14443758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389685</v>
      </c>
      <c r="J4" s="185">
        <v>402155</v>
      </c>
      <c r="K4" s="185">
        <v>404166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2265094</v>
      </c>
      <c r="J5" s="185">
        <v>2337577</v>
      </c>
      <c r="K5" s="185">
        <v>2349265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252965</v>
      </c>
      <c r="J6" s="185">
        <v>261060</v>
      </c>
      <c r="K6" s="185">
        <v>262365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20000</v>
      </c>
      <c r="J7" s="185">
        <v>20640</v>
      </c>
      <c r="K7" s="185">
        <v>20743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22427</v>
      </c>
      <c r="J8" s="185">
        <v>23145</v>
      </c>
      <c r="K8" s="185">
        <v>23261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33640</v>
      </c>
      <c r="J9" s="185">
        <v>37004</v>
      </c>
      <c r="K9" s="185">
        <v>37004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3214</v>
      </c>
      <c r="F10" s="146" t="str">
        <f t="shared" si="4"/>
        <v>Ostale naknade troškova zaposlenima</v>
      </c>
      <c r="G10" s="186" t="s">
        <v>801</v>
      </c>
      <c r="H10" s="146" t="str">
        <f t="shared" si="5"/>
        <v>PROGRAMSKO FINANCIRANJE JAVNIH VISOKIH UČILIŠTA</v>
      </c>
      <c r="I10" s="185">
        <v>57669</v>
      </c>
      <c r="J10" s="185">
        <v>63436</v>
      </c>
      <c r="K10" s="185">
        <v>63436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185">
        <v>91309</v>
      </c>
      <c r="J11" s="185">
        <v>100440</v>
      </c>
      <c r="K11" s="185">
        <v>100440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186" t="s">
        <v>801</v>
      </c>
      <c r="H12" s="146" t="str">
        <f t="shared" si="5"/>
        <v>PROGRAMSKO FINANCIRANJE JAVNIH VISOKIH UČILIŠTA</v>
      </c>
      <c r="I12" s="185">
        <v>554582</v>
      </c>
      <c r="J12" s="185">
        <v>610040</v>
      </c>
      <c r="K12" s="185">
        <v>610040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3224</v>
      </c>
      <c r="F13" s="146" t="str">
        <f t="shared" si="4"/>
        <v>Materijal i dijelovi za tekuće i investicijsko održavanje</v>
      </c>
      <c r="G13" s="186" t="s">
        <v>801</v>
      </c>
      <c r="H13" s="146" t="str">
        <f t="shared" si="5"/>
        <v>PROGRAMSKO FINANCIRANJE JAVNIH VISOKIH UČILIŠTA</v>
      </c>
      <c r="I13" s="185">
        <v>57669</v>
      </c>
      <c r="J13" s="185">
        <v>63436</v>
      </c>
      <c r="K13" s="185">
        <v>63436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3225</v>
      </c>
      <c r="F14" s="146" t="str">
        <f t="shared" si="4"/>
        <v>Sitni inventar i auto gume</v>
      </c>
      <c r="G14" s="186" t="s">
        <v>801</v>
      </c>
      <c r="H14" s="146" t="str">
        <f t="shared" si="5"/>
        <v>PROGRAMSKO FINANCIRANJE JAVNIH VISOKIH UČILIŠTA</v>
      </c>
      <c r="I14" s="185">
        <v>14417</v>
      </c>
      <c r="J14" s="185">
        <v>15859</v>
      </c>
      <c r="K14" s="185">
        <v>15859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9611</v>
      </c>
      <c r="J15" s="185">
        <v>10573</v>
      </c>
      <c r="K15" s="185">
        <v>10573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67281</v>
      </c>
      <c r="J16" s="185">
        <v>74008</v>
      </c>
      <c r="K16" s="185">
        <v>74008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336402</v>
      </c>
      <c r="J17" s="185">
        <v>370042</v>
      </c>
      <c r="K17" s="185">
        <v>370042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67280</v>
      </c>
      <c r="J18" s="185">
        <v>74008</v>
      </c>
      <c r="K18" s="185">
        <v>74008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76892</v>
      </c>
      <c r="J19" s="185">
        <v>84581</v>
      </c>
      <c r="K19" s="185">
        <v>84581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144172</v>
      </c>
      <c r="J20" s="185">
        <v>158589</v>
      </c>
      <c r="K20" s="185">
        <v>158589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3236</v>
      </c>
      <c r="F21" s="146" t="str">
        <f t="shared" si="4"/>
        <v>Zdravstvene i veterinarske usluge</v>
      </c>
      <c r="G21" s="186" t="s">
        <v>801</v>
      </c>
      <c r="H21" s="146" t="str">
        <f t="shared" si="5"/>
        <v>PROGRAMSKO FINANCIRANJE JAVNIH VISOKIH UČILIŠTA</v>
      </c>
      <c r="I21" s="185">
        <v>96115</v>
      </c>
      <c r="J21" s="185">
        <v>105727</v>
      </c>
      <c r="K21" s="185">
        <v>105727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3237</v>
      </c>
      <c r="F22" s="146" t="str">
        <f t="shared" si="4"/>
        <v>Intelektualne i osobne usluge</v>
      </c>
      <c r="G22" s="186" t="s">
        <v>801</v>
      </c>
      <c r="H22" s="146" t="str">
        <f t="shared" si="5"/>
        <v>PROGRAMSKO FINANCIRANJE JAVNIH VISOKIH UČILIŠTA</v>
      </c>
      <c r="I22" s="185">
        <v>336402</v>
      </c>
      <c r="J22" s="185">
        <v>370042</v>
      </c>
      <c r="K22" s="185">
        <v>370042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3238</v>
      </c>
      <c r="F23" s="146" t="str">
        <f t="shared" si="4"/>
        <v>Računalne usluge</v>
      </c>
      <c r="G23" s="186" t="s">
        <v>801</v>
      </c>
      <c r="H23" s="146" t="str">
        <f t="shared" si="5"/>
        <v>PROGRAMSKO FINANCIRANJE JAVNIH VISOKIH UČILIŠTA</v>
      </c>
      <c r="I23" s="185">
        <v>24029</v>
      </c>
      <c r="J23" s="185">
        <v>26432</v>
      </c>
      <c r="K23" s="185">
        <v>26432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3239</v>
      </c>
      <c r="F24" s="146" t="str">
        <f t="shared" si="4"/>
        <v>Ostale usluge</v>
      </c>
      <c r="G24" s="186" t="s">
        <v>801</v>
      </c>
      <c r="H24" s="146" t="str">
        <f t="shared" si="5"/>
        <v>PROGRAMSKO FINANCIRANJE JAVNIH VISOKIH UČILIŠTA</v>
      </c>
      <c r="I24" s="185">
        <v>9611</v>
      </c>
      <c r="J24" s="185">
        <v>10572</v>
      </c>
      <c r="K24" s="185">
        <v>10572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3299</v>
      </c>
      <c r="F25" s="146" t="str">
        <f t="shared" si="4"/>
        <v>Ostali nespomenuti rashodi poslovanja</v>
      </c>
      <c r="G25" s="186" t="s">
        <v>801</v>
      </c>
      <c r="H25" s="146" t="str">
        <f t="shared" si="5"/>
        <v>PROGRAMSKO FINANCIRANJE JAVNIH VISOKIH UČILIŠTA</v>
      </c>
      <c r="I25" s="185">
        <v>28834</v>
      </c>
      <c r="J25" s="185">
        <v>31718</v>
      </c>
      <c r="K25" s="185">
        <v>31718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3431</v>
      </c>
      <c r="F26" s="146" t="str">
        <f t="shared" si="4"/>
        <v>Bankarske usluge i usluge platnog prometa</v>
      </c>
      <c r="G26" s="186" t="s">
        <v>801</v>
      </c>
      <c r="H26" s="146" t="str">
        <f t="shared" si="5"/>
        <v>PROGRAMSKO FINANCIRANJE JAVNIH VISOKIH UČILIŠTA</v>
      </c>
      <c r="I26" s="185">
        <v>24029</v>
      </c>
      <c r="J26" s="185">
        <v>26431</v>
      </c>
      <c r="K26" s="185">
        <v>26431</v>
      </c>
      <c r="M26" s="141" t="str">
        <f t="shared" si="6"/>
        <v>343</v>
      </c>
      <c r="N26" s="141" t="str">
        <f t="shared" si="7"/>
        <v>34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4221</v>
      </c>
      <c r="F27" s="146" t="str">
        <f t="shared" si="4"/>
        <v>Uredska oprema i namještaj</v>
      </c>
      <c r="G27" s="186" t="s">
        <v>801</v>
      </c>
      <c r="H27" s="146" t="str">
        <f t="shared" si="5"/>
        <v>PROGRAMSKO FINANCIRANJE JAVNIH VISOKIH UČILIŠTA</v>
      </c>
      <c r="I27" s="185">
        <v>76892</v>
      </c>
      <c r="J27" s="185">
        <v>84581</v>
      </c>
      <c r="K27" s="185">
        <v>84581</v>
      </c>
      <c r="M27" s="141" t="str">
        <f t="shared" si="6"/>
        <v>422</v>
      </c>
      <c r="N27" s="141" t="str">
        <f t="shared" si="7"/>
        <v>42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4224</v>
      </c>
      <c r="F28" s="146" t="str">
        <f t="shared" si="4"/>
        <v>Medicinska i laboratorijska oprema</v>
      </c>
      <c r="G28" s="186" t="s">
        <v>801</v>
      </c>
      <c r="H28" s="146" t="str">
        <f t="shared" si="5"/>
        <v>PROGRAMSKO FINANCIRANJE JAVNIH VISOKIH UČILIŠTA</v>
      </c>
      <c r="I28" s="185">
        <v>124949</v>
      </c>
      <c r="J28" s="185">
        <v>137444</v>
      </c>
      <c r="K28" s="185">
        <v>137444</v>
      </c>
      <c r="M28" s="141" t="str">
        <f t="shared" si="6"/>
        <v>422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4225</v>
      </c>
      <c r="F29" s="146" t="str">
        <f t="shared" si="4"/>
        <v>Instrumenti, uređaji i strojevi</v>
      </c>
      <c r="G29" s="186" t="s">
        <v>801</v>
      </c>
      <c r="H29" s="146" t="str">
        <f t="shared" si="5"/>
        <v>PROGRAMSKO FINANCIRANJE JAVNIH VISOKIH UČILIŠTA</v>
      </c>
      <c r="I29" s="185">
        <v>158589</v>
      </c>
      <c r="J29" s="185">
        <v>174448</v>
      </c>
      <c r="K29" s="185">
        <v>174448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4227</v>
      </c>
      <c r="F30" s="146" t="str">
        <f t="shared" si="4"/>
        <v>Uređaji, strojevi i oprema za ostale namjene</v>
      </c>
      <c r="G30" s="186" t="s">
        <v>801</v>
      </c>
      <c r="H30" s="146" t="str">
        <f t="shared" si="5"/>
        <v>PROGRAMSKO FINANCIRANJE JAVNIH VISOKIH UČILIŠTA</v>
      </c>
      <c r="I30" s="185">
        <v>96114</v>
      </c>
      <c r="J30" s="185">
        <v>105726</v>
      </c>
      <c r="K30" s="185">
        <v>105726</v>
      </c>
      <c r="M30" s="141" t="str">
        <f t="shared" si="6"/>
        <v>422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4241</v>
      </c>
      <c r="F31" s="146" t="str">
        <f t="shared" si="4"/>
        <v>Knjige</v>
      </c>
      <c r="G31" s="186" t="s">
        <v>801</v>
      </c>
      <c r="H31" s="146" t="str">
        <f t="shared" si="5"/>
        <v>PROGRAMSKO FINANCIRANJE JAVNIH VISOKIH UČILIŠTA</v>
      </c>
      <c r="I31" s="185">
        <v>48057</v>
      </c>
      <c r="J31" s="185">
        <v>52863</v>
      </c>
      <c r="K31" s="185">
        <v>52863</v>
      </c>
      <c r="M31" s="141" t="str">
        <f t="shared" si="6"/>
        <v>424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3111</v>
      </c>
      <c r="F32" s="146" t="str">
        <f t="shared" si="4"/>
        <v>Plaće za redovan rad</v>
      </c>
      <c r="G32" s="186" t="s">
        <v>184</v>
      </c>
      <c r="H32" s="146" t="str">
        <f t="shared" si="5"/>
        <v>REDOVNA DJELATNOST SVEUČILIŠTA U OSIJEKU (IZ EVIDENCIJSKIH PRIHODA)</v>
      </c>
      <c r="I32" s="185">
        <v>350000</v>
      </c>
      <c r="J32" s="185">
        <v>350000</v>
      </c>
      <c r="K32" s="185">
        <v>350000</v>
      </c>
      <c r="M32" s="141" t="str">
        <f t="shared" si="6"/>
        <v>311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3121</v>
      </c>
      <c r="F33" s="146" t="str">
        <f t="shared" si="4"/>
        <v>Ostali rashodi za zaposlene</v>
      </c>
      <c r="G33" s="186" t="s">
        <v>184</v>
      </c>
      <c r="H33" s="146" t="str">
        <f t="shared" si="5"/>
        <v>REDOVNA DJELATNOST SVEUČILIŠTA U OSIJEKU (IZ EVIDENCIJSKIH PRIHODA)</v>
      </c>
      <c r="I33" s="185">
        <v>50000</v>
      </c>
      <c r="J33" s="185">
        <v>50000</v>
      </c>
      <c r="K33" s="185">
        <v>50000</v>
      </c>
      <c r="M33" s="141" t="str">
        <f t="shared" si="6"/>
        <v>312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3132</v>
      </c>
      <c r="F34" s="146" t="str">
        <f t="shared" si="4"/>
        <v>Doprinosi za obvezno zdravstveno osiguranje</v>
      </c>
      <c r="G34" s="186" t="s">
        <v>184</v>
      </c>
      <c r="H34" s="146" t="str">
        <f t="shared" si="5"/>
        <v>REDOVNA DJELATNOST SVEUČILIŠTA U OSIJEKU (IZ EVIDENCIJSKIH PRIHODA)</v>
      </c>
      <c r="I34" s="185">
        <v>57750</v>
      </c>
      <c r="J34" s="185">
        <v>57750</v>
      </c>
      <c r="K34" s="185">
        <v>57750</v>
      </c>
      <c r="M34" s="141" t="str">
        <f t="shared" si="6"/>
        <v>313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3211</v>
      </c>
      <c r="F35" s="146" t="str">
        <f t="shared" si="4"/>
        <v>Službena putovanja</v>
      </c>
      <c r="G35" s="186" t="s">
        <v>184</v>
      </c>
      <c r="H35" s="146" t="str">
        <f t="shared" si="5"/>
        <v>REDOVNA DJELATNOST SVEUČILIŠTA U OSIJEKU (IZ EVIDENCIJSKIH PRIHODA)</v>
      </c>
      <c r="I35" s="185">
        <v>15000</v>
      </c>
      <c r="J35" s="185">
        <v>15000</v>
      </c>
      <c r="K35" s="185">
        <v>15000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3221</v>
      </c>
      <c r="F36" s="146" t="str">
        <f t="shared" si="4"/>
        <v>Uredski materijal i ostali materijalni rashodi</v>
      </c>
      <c r="G36" s="186" t="s">
        <v>184</v>
      </c>
      <c r="H36" s="146" t="str">
        <f t="shared" si="5"/>
        <v>REDOVNA DJELATNOST SVEUČILIŠTA U OSIJEKU (IZ EVIDENCIJSKIH PRIHODA)</v>
      </c>
      <c r="I36" s="185">
        <v>10000</v>
      </c>
      <c r="J36" s="185">
        <v>10000</v>
      </c>
      <c r="K36" s="185">
        <v>10000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3224</v>
      </c>
      <c r="F37" s="146" t="str">
        <f t="shared" si="4"/>
        <v>Materijal i dijelovi za tekuće i investicijsko održavanje</v>
      </c>
      <c r="G37" s="186" t="s">
        <v>184</v>
      </c>
      <c r="H37" s="146" t="str">
        <f t="shared" si="5"/>
        <v>REDOVNA DJELATNOST SVEUČILIŠTA U OSIJEKU (IZ EVIDENCIJSKIH PRIHODA)</v>
      </c>
      <c r="I37" s="185">
        <v>10000</v>
      </c>
      <c r="J37" s="185">
        <v>10000</v>
      </c>
      <c r="K37" s="185">
        <v>10000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3235</v>
      </c>
      <c r="F38" s="146" t="str">
        <f t="shared" si="4"/>
        <v>Zakupnine i najamnine</v>
      </c>
      <c r="G38" s="186" t="s">
        <v>184</v>
      </c>
      <c r="H38" s="146" t="str">
        <f t="shared" si="5"/>
        <v>REDOVNA DJELATNOST SVEUČILIŠTA U OSIJEKU (IZ EVIDENCIJSKIH PRIHODA)</v>
      </c>
      <c r="I38" s="185">
        <v>10000</v>
      </c>
      <c r="J38" s="185">
        <v>10000</v>
      </c>
      <c r="K38" s="185">
        <v>10000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3237</v>
      </c>
      <c r="F39" s="146" t="str">
        <f t="shared" si="4"/>
        <v>Intelektualne i osobne usluge</v>
      </c>
      <c r="G39" s="186" t="s">
        <v>184</v>
      </c>
      <c r="H39" s="146" t="str">
        <f t="shared" si="5"/>
        <v>REDOVNA DJELATNOST SVEUČILIŠTA U OSIJEKU (IZ EVIDENCIJSKIH PRIHODA)</v>
      </c>
      <c r="I39" s="185">
        <v>500000</v>
      </c>
      <c r="J39" s="185">
        <v>500000</v>
      </c>
      <c r="K39" s="185">
        <v>500000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3294</v>
      </c>
      <c r="F40" s="146" t="str">
        <f t="shared" si="4"/>
        <v>Članarine i norme</v>
      </c>
      <c r="G40" s="186" t="s">
        <v>184</v>
      </c>
      <c r="H40" s="146" t="str">
        <f t="shared" si="5"/>
        <v>REDOVNA DJELATNOST SVEUČILIŠTA U OSIJEKU (IZ EVIDENCIJSKIH PRIHODA)</v>
      </c>
      <c r="I40" s="185">
        <v>20000</v>
      </c>
      <c r="J40" s="185">
        <v>20000</v>
      </c>
      <c r="K40" s="185">
        <v>20000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3111</v>
      </c>
      <c r="F41" s="146" t="str">
        <f t="shared" si="4"/>
        <v>Plaće za redovan rad</v>
      </c>
      <c r="G41" s="186" t="s">
        <v>184</v>
      </c>
      <c r="H41" s="146" t="str">
        <f t="shared" si="5"/>
        <v>REDOVNA DJELATNOST SVEUČILIŠTA U OSIJEKU (IZ EVIDENCIJSKIH PRIHODA)</v>
      </c>
      <c r="I41" s="185">
        <v>1300000</v>
      </c>
      <c r="J41" s="185">
        <v>1300000</v>
      </c>
      <c r="K41" s="185">
        <v>1300000</v>
      </c>
      <c r="M41" s="141" t="str">
        <f t="shared" si="6"/>
        <v>311</v>
      </c>
      <c r="N41" s="141" t="str">
        <f t="shared" si="7"/>
        <v>31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3132</v>
      </c>
      <c r="F42" s="146" t="str">
        <f t="shared" si="4"/>
        <v>Doprinosi za obvezno zdravstveno osiguranje</v>
      </c>
      <c r="G42" s="186" t="s">
        <v>184</v>
      </c>
      <c r="H42" s="146" t="str">
        <f t="shared" si="5"/>
        <v>REDOVNA DJELATNOST SVEUČILIŠTA U OSIJEKU (IZ EVIDENCIJSKIH PRIHODA)</v>
      </c>
      <c r="I42" s="185">
        <v>214500</v>
      </c>
      <c r="J42" s="185">
        <v>214500</v>
      </c>
      <c r="K42" s="185">
        <v>214500</v>
      </c>
      <c r="M42" s="141" t="str">
        <f t="shared" si="6"/>
        <v>313</v>
      </c>
      <c r="N42" s="141" t="str">
        <f t="shared" si="7"/>
        <v>31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3211</v>
      </c>
      <c r="F43" s="146" t="str">
        <f t="shared" si="4"/>
        <v>Službena putovanja</v>
      </c>
      <c r="G43" s="186" t="s">
        <v>184</v>
      </c>
      <c r="H43" s="146" t="str">
        <f t="shared" si="5"/>
        <v>REDOVNA DJELATNOST SVEUČILIŠTA U OSIJEKU (IZ EVIDENCIJSKIH PRIHODA)</v>
      </c>
      <c r="I43" s="185">
        <v>75000</v>
      </c>
      <c r="J43" s="185">
        <v>75000</v>
      </c>
      <c r="K43" s="185">
        <v>75000</v>
      </c>
      <c r="M43" s="141" t="str">
        <f t="shared" si="6"/>
        <v>321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3212</v>
      </c>
      <c r="F44" s="146" t="str">
        <f t="shared" si="4"/>
        <v>Naknade za prijevoz, za rad na terenu i odvojeni život</v>
      </c>
      <c r="G44" s="186" t="s">
        <v>184</v>
      </c>
      <c r="H44" s="146" t="str">
        <f t="shared" si="5"/>
        <v>REDOVNA DJELATNOST SVEUČILIŠTA U OSIJEKU (IZ EVIDENCIJSKIH PRIHODA)</v>
      </c>
      <c r="I44" s="185">
        <v>10000</v>
      </c>
      <c r="J44" s="185">
        <v>10000</v>
      </c>
      <c r="K44" s="185">
        <v>10000</v>
      </c>
      <c r="M44" s="141" t="str">
        <f t="shared" si="6"/>
        <v>321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3213</v>
      </c>
      <c r="F45" s="146" t="str">
        <f t="shared" si="4"/>
        <v>Stručno usavršavanje zaposlenika</v>
      </c>
      <c r="G45" s="186" t="s">
        <v>184</v>
      </c>
      <c r="H45" s="146" t="str">
        <f t="shared" si="5"/>
        <v>REDOVNA DJELATNOST SVEUČILIŠTA U OSIJEKU (IZ EVIDENCIJSKIH PRIHODA)</v>
      </c>
      <c r="I45" s="185">
        <v>40000</v>
      </c>
      <c r="J45" s="185">
        <v>40000</v>
      </c>
      <c r="K45" s="185">
        <v>40000</v>
      </c>
      <c r="M45" s="141" t="str">
        <f t="shared" si="6"/>
        <v>321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3221</v>
      </c>
      <c r="F46" s="146" t="str">
        <f t="shared" si="4"/>
        <v>Uredski materijal i ostali materijalni rashodi</v>
      </c>
      <c r="G46" s="186" t="s">
        <v>184</v>
      </c>
      <c r="H46" s="146" t="str">
        <f t="shared" si="5"/>
        <v>REDOVNA DJELATNOST SVEUČILIŠTA U OSIJEKU (IZ EVIDENCIJSKIH PRIHODA)</v>
      </c>
      <c r="I46" s="185">
        <v>90000</v>
      </c>
      <c r="J46" s="185">
        <v>90000</v>
      </c>
      <c r="K46" s="185">
        <v>90000</v>
      </c>
      <c r="M46" s="141" t="str">
        <f t="shared" si="6"/>
        <v>322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3224</v>
      </c>
      <c r="F47" s="146" t="str">
        <f t="shared" si="4"/>
        <v>Materijal i dijelovi za tekuće i investicijsko održavanje</v>
      </c>
      <c r="G47" s="186" t="s">
        <v>184</v>
      </c>
      <c r="H47" s="146" t="str">
        <f t="shared" si="5"/>
        <v>REDOVNA DJELATNOST SVEUČILIŠTA U OSIJEKU (IZ EVIDENCIJSKIH PRIHODA)</v>
      </c>
      <c r="I47" s="185">
        <v>15000</v>
      </c>
      <c r="J47" s="185">
        <v>15000</v>
      </c>
      <c r="K47" s="185">
        <v>15000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3225</v>
      </c>
      <c r="F48" s="146" t="str">
        <f t="shared" si="4"/>
        <v>Sitni inventar i auto gume</v>
      </c>
      <c r="G48" s="186" t="s">
        <v>184</v>
      </c>
      <c r="H48" s="146" t="str">
        <f t="shared" si="5"/>
        <v>REDOVNA DJELATNOST SVEUČILIŠTA U OSIJEKU (IZ EVIDENCIJSKIH PRIHODA)</v>
      </c>
      <c r="I48" s="185">
        <v>20000</v>
      </c>
      <c r="J48" s="185">
        <v>20000</v>
      </c>
      <c r="K48" s="185">
        <v>20000</v>
      </c>
      <c r="M48" s="141" t="str">
        <f t="shared" si="6"/>
        <v>322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3227</v>
      </c>
      <c r="F49" s="146" t="str">
        <f t="shared" si="4"/>
        <v>Službena, radna i zaštitna odjeća i obuća</v>
      </c>
      <c r="G49" s="186" t="s">
        <v>184</v>
      </c>
      <c r="H49" s="146" t="str">
        <f t="shared" si="5"/>
        <v>REDOVNA DJELATNOST SVEUČILIŠTA U OSIJEKU (IZ EVIDENCIJSKIH PRIHODA)</v>
      </c>
      <c r="I49" s="185">
        <v>5000</v>
      </c>
      <c r="J49" s="185">
        <v>5000</v>
      </c>
      <c r="K49" s="185">
        <v>5000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3231</v>
      </c>
      <c r="F50" s="146" t="str">
        <f t="shared" si="4"/>
        <v>Usluge telefona, pošte i prijevoza</v>
      </c>
      <c r="G50" s="186" t="s">
        <v>184</v>
      </c>
      <c r="H50" s="146" t="str">
        <f t="shared" si="5"/>
        <v>REDOVNA DJELATNOST SVEUČILIŠTA U OSIJEKU (IZ EVIDENCIJSKIH PRIHODA)</v>
      </c>
      <c r="I50" s="185">
        <v>5000</v>
      </c>
      <c r="J50" s="185">
        <v>5000</v>
      </c>
      <c r="K50" s="185">
        <v>5000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3232</v>
      </c>
      <c r="F51" s="146" t="str">
        <f t="shared" si="4"/>
        <v>Usluge tekućeg i investicijskog održavanja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280000</v>
      </c>
      <c r="J51" s="185">
        <v>280000</v>
      </c>
      <c r="K51" s="185">
        <v>280000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3233</v>
      </c>
      <c r="F52" s="146" t="str">
        <f t="shared" si="4"/>
        <v>Usluge promidžbe i informiranja</v>
      </c>
      <c r="G52" s="186" t="s">
        <v>184</v>
      </c>
      <c r="H52" s="146" t="str">
        <f t="shared" si="5"/>
        <v>REDOVNA DJELATNOST SVEUČILIŠTA U OSIJEKU (IZ EVIDENCIJSKIH PRIHODA)</v>
      </c>
      <c r="I52" s="185">
        <v>50000</v>
      </c>
      <c r="J52" s="185">
        <v>50000</v>
      </c>
      <c r="K52" s="185">
        <v>50000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3235</v>
      </c>
      <c r="F53" s="146" t="str">
        <f t="shared" si="4"/>
        <v>Zakupnine i najamnine</v>
      </c>
      <c r="G53" s="186" t="s">
        <v>184</v>
      </c>
      <c r="H53" s="146" t="str">
        <f t="shared" si="5"/>
        <v>REDOVNA DJELATNOST SVEUČILIŠTA U OSIJEKU (IZ EVIDENCIJSKIH PRIHODA)</v>
      </c>
      <c r="I53" s="185">
        <v>60000</v>
      </c>
      <c r="J53" s="185">
        <v>60000</v>
      </c>
      <c r="K53" s="185">
        <v>60000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3237</v>
      </c>
      <c r="F54" s="146" t="str">
        <f t="shared" si="4"/>
        <v>Intelektualne i osobne usluge</v>
      </c>
      <c r="G54" s="186" t="s">
        <v>184</v>
      </c>
      <c r="H54" s="146" t="str">
        <f t="shared" si="5"/>
        <v>REDOVNA DJELATNOST SVEUČILIŠTA U OSIJEKU (IZ EVIDENCIJSKIH PRIHODA)</v>
      </c>
      <c r="I54" s="185">
        <v>750000</v>
      </c>
      <c r="J54" s="185">
        <v>750000</v>
      </c>
      <c r="K54" s="185">
        <v>750000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3239</v>
      </c>
      <c r="F55" s="146" t="str">
        <f t="shared" si="4"/>
        <v>Ostale usluge</v>
      </c>
      <c r="G55" s="186" t="s">
        <v>184</v>
      </c>
      <c r="H55" s="146" t="str">
        <f t="shared" si="5"/>
        <v>REDOVNA DJELATNOST SVEUČILIŠTA U OSIJEKU (IZ EVIDENCIJSKIH PRIHODA)</v>
      </c>
      <c r="I55" s="185">
        <v>45000</v>
      </c>
      <c r="J55" s="185">
        <v>45000</v>
      </c>
      <c r="K55" s="185">
        <v>45000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3241</v>
      </c>
      <c r="F56" s="146" t="str">
        <f t="shared" si="4"/>
        <v>Naknade troškova osobama izvan radnog odnosa</v>
      </c>
      <c r="G56" s="186" t="s">
        <v>184</v>
      </c>
      <c r="H56" s="146" t="str">
        <f t="shared" si="5"/>
        <v>REDOVNA DJELATNOST SVEUČILIŠTA U OSIJEKU (IZ EVIDENCIJSKIH PRIHODA)</v>
      </c>
      <c r="I56" s="185">
        <v>90000</v>
      </c>
      <c r="J56" s="185">
        <v>90000</v>
      </c>
      <c r="K56" s="185">
        <v>90000</v>
      </c>
      <c r="M56" s="141" t="str">
        <f t="shared" si="6"/>
        <v>324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3292</v>
      </c>
      <c r="F57" s="146" t="str">
        <f t="shared" si="4"/>
        <v>Premije osiguranja</v>
      </c>
      <c r="G57" s="186" t="s">
        <v>184</v>
      </c>
      <c r="H57" s="146" t="str">
        <f t="shared" si="5"/>
        <v>REDOVNA DJELATNOST SVEUČILIŠTA U OSIJEKU (IZ EVIDENCIJSKIH PRIHODA)</v>
      </c>
      <c r="I57" s="185">
        <v>10000</v>
      </c>
      <c r="J57" s="185">
        <v>10000</v>
      </c>
      <c r="K57" s="185">
        <v>10000</v>
      </c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3293</v>
      </c>
      <c r="F58" s="146" t="str">
        <f t="shared" si="4"/>
        <v>Reprezentacija</v>
      </c>
      <c r="G58" s="186" t="s">
        <v>184</v>
      </c>
      <c r="H58" s="146" t="str">
        <f t="shared" si="5"/>
        <v>REDOVNA DJELATNOST SVEUČILIŠTA U OSIJEKU (IZ EVIDENCIJSKIH PRIHODA)</v>
      </c>
      <c r="I58" s="185">
        <v>60000</v>
      </c>
      <c r="J58" s="185">
        <v>60000</v>
      </c>
      <c r="K58" s="185">
        <v>60000</v>
      </c>
      <c r="M58" s="141" t="str">
        <f t="shared" si="6"/>
        <v>329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3294</v>
      </c>
      <c r="F59" s="146" t="str">
        <f t="shared" si="4"/>
        <v>Članarine i norme</v>
      </c>
      <c r="G59" s="186" t="s">
        <v>184</v>
      </c>
      <c r="H59" s="146" t="str">
        <f t="shared" si="5"/>
        <v>REDOVNA DJELATNOST SVEUČILIŠTA U OSIJEKU (IZ EVIDENCIJSKIH PRIHODA)</v>
      </c>
      <c r="I59" s="185">
        <v>30000</v>
      </c>
      <c r="J59" s="185">
        <v>30000</v>
      </c>
      <c r="K59" s="185">
        <v>30000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3295</v>
      </c>
      <c r="F60" s="146" t="str">
        <f t="shared" si="4"/>
        <v>Pristojbe i naknade</v>
      </c>
      <c r="G60" s="186" t="s">
        <v>184</v>
      </c>
      <c r="H60" s="146" t="str">
        <f t="shared" si="5"/>
        <v>REDOVNA DJELATNOST SVEUČILIŠTA U OSIJEKU (IZ EVIDENCIJSKIH PRIHODA)</v>
      </c>
      <c r="I60" s="185">
        <v>9000</v>
      </c>
      <c r="J60" s="185">
        <v>9000</v>
      </c>
      <c r="K60" s="185">
        <v>9000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3299</v>
      </c>
      <c r="F61" s="146" t="str">
        <f t="shared" si="4"/>
        <v>Ostali nespomenuti rashodi poslovanja</v>
      </c>
      <c r="G61" s="186" t="s">
        <v>184</v>
      </c>
      <c r="H61" s="146" t="str">
        <f t="shared" si="5"/>
        <v>REDOVNA DJELATNOST SVEUČILIŠTA U OSIJEKU (IZ EVIDENCIJSKIH PRIHODA)</v>
      </c>
      <c r="I61" s="185">
        <v>20000</v>
      </c>
      <c r="J61" s="185">
        <v>20000</v>
      </c>
      <c r="K61" s="185">
        <v>20000</v>
      </c>
      <c r="M61" s="141" t="str">
        <f t="shared" si="6"/>
        <v>329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3432</v>
      </c>
      <c r="F62" s="146" t="str">
        <f t="shared" si="4"/>
        <v>Negativne tečajne razlike i razlike zbog primjene valutne kl</v>
      </c>
      <c r="G62" s="186" t="s">
        <v>184</v>
      </c>
      <c r="H62" s="146" t="str">
        <f t="shared" si="5"/>
        <v>REDOVNA DJELATNOST SVEUČILIŠTA U OSIJEKU (IZ EVIDENCIJSKIH PRIHODA)</v>
      </c>
      <c r="I62" s="185">
        <v>1000</v>
      </c>
      <c r="J62" s="185">
        <v>1000</v>
      </c>
      <c r="K62" s="185">
        <v>1000</v>
      </c>
      <c r="M62" s="141" t="str">
        <f t="shared" si="6"/>
        <v>343</v>
      </c>
      <c r="N62" s="141" t="str">
        <f t="shared" si="7"/>
        <v>34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3721</v>
      </c>
      <c r="F63" s="146" t="str">
        <f t="shared" si="4"/>
        <v>Naknade građanima i kućanstvima u novcu</v>
      </c>
      <c r="G63" s="186" t="s">
        <v>184</v>
      </c>
      <c r="H63" s="146" t="str">
        <f t="shared" si="5"/>
        <v>REDOVNA DJELATNOST SVEUČILIŠTA U OSIJEKU (IZ EVIDENCIJSKIH PRIHODA)</v>
      </c>
      <c r="I63" s="185">
        <v>70000</v>
      </c>
      <c r="J63" s="185">
        <v>70000</v>
      </c>
      <c r="K63" s="185">
        <v>70000</v>
      </c>
      <c r="M63" s="141" t="str">
        <f t="shared" si="6"/>
        <v>372</v>
      </c>
      <c r="N63" s="141" t="str">
        <f t="shared" si="7"/>
        <v>37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3811</v>
      </c>
      <c r="F64" s="146" t="str">
        <f t="shared" si="4"/>
        <v>Tekuće donacije u novcu</v>
      </c>
      <c r="G64" s="186" t="s">
        <v>184</v>
      </c>
      <c r="H64" s="146" t="str">
        <f t="shared" si="5"/>
        <v>REDOVNA DJELATNOST SVEUČILIŠTA U OSIJEKU (IZ EVIDENCIJSKIH PRIHODA)</v>
      </c>
      <c r="I64" s="185">
        <v>10000</v>
      </c>
      <c r="J64" s="185">
        <v>10000</v>
      </c>
      <c r="K64" s="185">
        <v>10000</v>
      </c>
      <c r="M64" s="141" t="str">
        <f t="shared" si="6"/>
        <v>381</v>
      </c>
      <c r="N64" s="141" t="str">
        <f t="shared" si="7"/>
        <v>38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4221</v>
      </c>
      <c r="F65" s="146" t="str">
        <f t="shared" si="4"/>
        <v>Uredska oprema i namještaj</v>
      </c>
      <c r="G65" s="186" t="s">
        <v>184</v>
      </c>
      <c r="H65" s="146" t="str">
        <f t="shared" si="5"/>
        <v>REDOVNA DJELATNOST SVEUČILIŠTA U OSIJEKU (IZ EVIDENCIJSKIH PRIHODA)</v>
      </c>
      <c r="I65" s="185">
        <v>350000</v>
      </c>
      <c r="J65" s="185">
        <v>350000</v>
      </c>
      <c r="K65" s="185">
        <v>350000</v>
      </c>
      <c r="M65" s="141" t="str">
        <f t="shared" si="6"/>
        <v>422</v>
      </c>
      <c r="N65" s="141" t="str">
        <f t="shared" si="7"/>
        <v>42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4224</v>
      </c>
      <c r="F66" s="146" t="str">
        <f t="shared" si="4"/>
        <v>Medicinska i laboratorijska oprema</v>
      </c>
      <c r="G66" s="186" t="s">
        <v>184</v>
      </c>
      <c r="H66" s="146" t="str">
        <f t="shared" si="5"/>
        <v>REDOVNA DJELATNOST SVEUČILIŠTA U OSIJEKU (IZ EVIDENCIJSKIH PRIHODA)</v>
      </c>
      <c r="I66" s="185">
        <v>100000</v>
      </c>
      <c r="J66" s="185">
        <v>100000</v>
      </c>
      <c r="K66" s="185">
        <v>100000</v>
      </c>
      <c r="M66" s="141" t="str">
        <f t="shared" si="6"/>
        <v>422</v>
      </c>
      <c r="N66" s="141" t="str">
        <f t="shared" si="7"/>
        <v>42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4225</v>
      </c>
      <c r="F67" s="146" t="str">
        <f t="shared" si="4"/>
        <v>Instrumenti, uređaji i strojevi</v>
      </c>
      <c r="G67" s="186" t="s">
        <v>184</v>
      </c>
      <c r="H67" s="146" t="str">
        <f t="shared" si="5"/>
        <v>REDOVNA DJELATNOST SVEUČILIŠTA U OSIJEKU (IZ EVIDENCIJSKIH PRIHODA)</v>
      </c>
      <c r="I67" s="185">
        <v>100000</v>
      </c>
      <c r="J67" s="185">
        <v>100000</v>
      </c>
      <c r="K67" s="185">
        <v>100000</v>
      </c>
      <c r="M67" s="141" t="str">
        <f t="shared" si="6"/>
        <v>422</v>
      </c>
      <c r="N67" s="141" t="str">
        <f t="shared" si="7"/>
        <v>42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4227</v>
      </c>
      <c r="F68" s="146" t="str">
        <f t="shared" ref="F68:F131" si="13">IFERROR(VLOOKUP(E68,$R$5:$T$129,2,FALSE),"")</f>
        <v>Uređaji, strojevi i oprema za ostale namjene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100000</v>
      </c>
      <c r="J68" s="185">
        <v>100000</v>
      </c>
      <c r="K68" s="185">
        <v>100000</v>
      </c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4" sqref="G4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2" t="s">
        <v>792</v>
      </c>
      <c r="B1" s="292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3239</v>
      </c>
      <c r="D3" s="146" t="str">
        <f>IFERROR(VLOOKUP(C3,$U$5:$W$129,2,FALSE),"")</f>
        <v>Ostale usluge</v>
      </c>
      <c r="E3" s="186" t="s">
        <v>1596</v>
      </c>
      <c r="F3" s="146" t="str">
        <f>IFERROR(VLOOKUP(E3,$AA$5:$AB$500,2,FALSE),"")</f>
        <v>INTERREG IPA CBC Hrvatska - Srbija</v>
      </c>
      <c r="G3" s="185">
        <v>22590</v>
      </c>
      <c r="H3" s="185">
        <v>41415</v>
      </c>
      <c r="I3" s="185"/>
      <c r="J3" s="201" t="s">
        <v>2362</v>
      </c>
      <c r="K3" s="200" t="s">
        <v>2366</v>
      </c>
      <c r="L3" s="200" t="s">
        <v>2367</v>
      </c>
      <c r="M3" s="201" t="s">
        <v>2369</v>
      </c>
      <c r="N3" s="201" t="s">
        <v>2368</v>
      </c>
      <c r="P3" s="141" t="str">
        <f>LEFT(C3,3)</f>
        <v>323</v>
      </c>
      <c r="Q3" s="141" t="str">
        <f>LEFT(C3,2)</f>
        <v>32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4225</v>
      </c>
      <c r="D4" s="146" t="str">
        <f t="shared" ref="D4:D67" si="2">IFERROR(VLOOKUP(C4,$U$5:$W$129,2,FALSE),"")</f>
        <v>Instrumenti, uređaji i strojevi</v>
      </c>
      <c r="E4" s="186" t="s">
        <v>1596</v>
      </c>
      <c r="F4" s="146" t="str">
        <f t="shared" ref="F4:F67" si="3">IFERROR(VLOOKUP(E4,$AA$5:$AB$500,2,FALSE),"")</f>
        <v>INTERREG IPA CBC Hrvatska - Srbija</v>
      </c>
      <c r="G4" s="185">
        <v>106173</v>
      </c>
      <c r="H4" s="185"/>
      <c r="I4" s="185"/>
      <c r="J4" s="201" t="s">
        <v>2363</v>
      </c>
      <c r="K4" s="200" t="s">
        <v>2366</v>
      </c>
      <c r="L4" s="200" t="s">
        <v>2367</v>
      </c>
      <c r="M4" s="201" t="s">
        <v>2369</v>
      </c>
      <c r="N4" s="201" t="s">
        <v>2368</v>
      </c>
      <c r="P4" s="141" t="str">
        <f t="shared" ref="P4:P67" si="4">LEFT(C4,3)</f>
        <v>422</v>
      </c>
      <c r="Q4" s="141" t="str">
        <f t="shared" ref="Q4:Q67" si="5">LEFT(C4,2)</f>
        <v>42</v>
      </c>
      <c r="U4" s="147"/>
      <c r="V4" s="147"/>
    </row>
    <row r="5" spans="1:28" ht="258.75">
      <c r="A5" s="151">
        <v>561</v>
      </c>
      <c r="B5" s="146" t="str">
        <f t="shared" si="1"/>
        <v>Europski socijalni fond (ESF)</v>
      </c>
      <c r="C5" s="151">
        <v>3111</v>
      </c>
      <c r="D5" s="146" t="str">
        <f t="shared" si="2"/>
        <v>Plaće za redovan rad</v>
      </c>
      <c r="E5" s="186" t="s">
        <v>1114</v>
      </c>
      <c r="F5" s="146" t="str">
        <f t="shared" si="3"/>
        <v>Internacionalizacija visokog obrazovanja - razvoj studijskih programa na stranim jezicima u prioritetnim područjima i združenih studija</v>
      </c>
      <c r="G5" s="185">
        <v>218885</v>
      </c>
      <c r="H5" s="185"/>
      <c r="I5" s="185"/>
      <c r="J5" s="201" t="s">
        <v>2364</v>
      </c>
      <c r="K5" s="200" t="s">
        <v>2350</v>
      </c>
      <c r="L5" s="200" t="s">
        <v>2351</v>
      </c>
      <c r="M5" s="201" t="s">
        <v>1206</v>
      </c>
      <c r="N5" s="280" t="s">
        <v>2352</v>
      </c>
      <c r="P5" s="141" t="str">
        <f t="shared" si="4"/>
        <v>311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 ht="258.75">
      <c r="A6" s="151">
        <v>12</v>
      </c>
      <c r="B6" s="146" t="str">
        <f t="shared" si="1"/>
        <v>Sredstva učešća za pomoći</v>
      </c>
      <c r="C6" s="151">
        <v>3132</v>
      </c>
      <c r="D6" s="146" t="str">
        <f t="shared" si="2"/>
        <v>Doprinosi za obvezno zdravstveno osiguranje</v>
      </c>
      <c r="E6" s="186" t="s">
        <v>1114</v>
      </c>
      <c r="F6" s="146" t="str">
        <f t="shared" si="3"/>
        <v>Internacionalizacija visokog obrazovanja - razvoj studijskih programa na stranim jezicima u prioritetnim područjima i združenih studija</v>
      </c>
      <c r="G6" s="185">
        <v>36115</v>
      </c>
      <c r="H6" s="185"/>
      <c r="I6" s="185"/>
      <c r="J6" s="201" t="s">
        <v>2364</v>
      </c>
      <c r="K6" s="200" t="s">
        <v>2350</v>
      </c>
      <c r="L6" s="200" t="s">
        <v>2351</v>
      </c>
      <c r="M6" s="201" t="s">
        <v>1206</v>
      </c>
      <c r="N6" s="280" t="s">
        <v>2352</v>
      </c>
      <c r="P6" s="141" t="str">
        <f t="shared" si="4"/>
        <v>313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 ht="120">
      <c r="A7" s="151">
        <v>561</v>
      </c>
      <c r="B7" s="146" t="str">
        <f t="shared" si="1"/>
        <v>Europski socijalni fond (ESF)</v>
      </c>
      <c r="C7" s="151">
        <v>3111</v>
      </c>
      <c r="D7" s="146" t="str">
        <f t="shared" si="2"/>
        <v>Plaće za redovan rad</v>
      </c>
      <c r="E7" s="186" t="s">
        <v>1114</v>
      </c>
      <c r="F7" s="146" t="str">
        <f t="shared" si="3"/>
        <v>Internacionalizacija visokog obrazovanja - razvoj studijskih programa na stranim jezicima u prioritetnim područjima i združenih studija</v>
      </c>
      <c r="G7" s="185">
        <v>38627</v>
      </c>
      <c r="H7" s="185"/>
      <c r="I7" s="185"/>
      <c r="J7" s="201" t="s">
        <v>2364</v>
      </c>
      <c r="K7" s="200" t="s">
        <v>2350</v>
      </c>
      <c r="L7" s="200" t="s">
        <v>2351</v>
      </c>
      <c r="M7" s="201" t="s">
        <v>1206</v>
      </c>
      <c r="N7" s="279" t="s">
        <v>2353</v>
      </c>
      <c r="P7" s="141" t="str">
        <f t="shared" si="4"/>
        <v>311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 ht="180">
      <c r="A8" s="151">
        <v>12</v>
      </c>
      <c r="B8" s="146" t="str">
        <f t="shared" si="1"/>
        <v>Sredstva učešća za pomoći</v>
      </c>
      <c r="C8" s="151">
        <v>3132</v>
      </c>
      <c r="D8" s="146" t="str">
        <f t="shared" si="2"/>
        <v>Doprinosi za obvezno zdravstveno osiguranje</v>
      </c>
      <c r="E8" s="186" t="s">
        <v>1114</v>
      </c>
      <c r="F8" s="146" t="str">
        <f t="shared" si="3"/>
        <v>Internacionalizacija visokog obrazovanja - razvoj studijskih programa na stranim jezicima u prioritetnim područjima i združenih studija</v>
      </c>
      <c r="G8" s="185">
        <v>6373</v>
      </c>
      <c r="H8" s="185"/>
      <c r="I8" s="185"/>
      <c r="J8" s="201" t="s">
        <v>2365</v>
      </c>
      <c r="K8" s="200" t="s">
        <v>2350</v>
      </c>
      <c r="L8" s="200" t="s">
        <v>2351</v>
      </c>
      <c r="M8" s="201" t="s">
        <v>1206</v>
      </c>
      <c r="N8" s="279" t="s">
        <v>2354</v>
      </c>
      <c r="P8" s="141" t="str">
        <f t="shared" si="4"/>
        <v>313</v>
      </c>
      <c r="Q8" s="141" t="str">
        <f t="shared" si="5"/>
        <v>31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 ht="135">
      <c r="A9" s="151">
        <v>561</v>
      </c>
      <c r="B9" s="146" t="str">
        <f t="shared" si="1"/>
        <v>Europski socijalni fond (ESF)</v>
      </c>
      <c r="C9" s="151">
        <v>3237</v>
      </c>
      <c r="D9" s="146" t="str">
        <f t="shared" si="2"/>
        <v>Intelektualne i osobne usluge</v>
      </c>
      <c r="E9" s="186" t="s">
        <v>1114</v>
      </c>
      <c r="F9" s="146" t="str">
        <f t="shared" si="3"/>
        <v>Internacionalizacija visokog obrazovanja - razvoj studijskih programa na stranim jezicima u prioritetnim područjima i združenih studija</v>
      </c>
      <c r="G9" s="185">
        <v>21250</v>
      </c>
      <c r="H9" s="185"/>
      <c r="I9" s="185"/>
      <c r="J9" s="201" t="s">
        <v>2365</v>
      </c>
      <c r="K9" s="200" t="s">
        <v>2350</v>
      </c>
      <c r="L9" s="200" t="s">
        <v>2351</v>
      </c>
      <c r="M9" s="201" t="s">
        <v>1206</v>
      </c>
      <c r="N9" s="279" t="s">
        <v>2355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 ht="90">
      <c r="A10" s="151">
        <v>12</v>
      </c>
      <c r="B10" s="146" t="str">
        <f t="shared" si="1"/>
        <v>Sredstva učešća za pomoći</v>
      </c>
      <c r="C10" s="151">
        <v>3237</v>
      </c>
      <c r="D10" s="146" t="str">
        <f t="shared" si="2"/>
        <v>Intelektualne i osobne usluge</v>
      </c>
      <c r="E10" s="186" t="s">
        <v>1114</v>
      </c>
      <c r="F10" s="146" t="str">
        <f t="shared" si="3"/>
        <v>Internacionalizacija visokog obrazovanja - razvoj studijskih programa na stranim jezicima u prioritetnim područjima i združenih studija</v>
      </c>
      <c r="G10" s="185">
        <v>3750</v>
      </c>
      <c r="H10" s="185"/>
      <c r="I10" s="185"/>
      <c r="J10" s="201" t="s">
        <v>2365</v>
      </c>
      <c r="K10" s="200" t="s">
        <v>2350</v>
      </c>
      <c r="L10" s="200" t="s">
        <v>2351</v>
      </c>
      <c r="M10" s="201" t="s">
        <v>1206</v>
      </c>
      <c r="N10" s="279" t="s">
        <v>2356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120">
      <c r="A11" s="151">
        <v>561</v>
      </c>
      <c r="B11" s="146" t="str">
        <f t="shared" si="1"/>
        <v>Europski socijalni fond (ESF)</v>
      </c>
      <c r="C11" s="151">
        <v>3211</v>
      </c>
      <c r="D11" s="146" t="str">
        <f t="shared" si="2"/>
        <v>Službena putovanja</v>
      </c>
      <c r="E11" s="186" t="s">
        <v>1114</v>
      </c>
      <c r="F11" s="146" t="str">
        <f t="shared" si="3"/>
        <v>Internacionalizacija visokog obrazovanja - razvoj studijskih programa na stranim jezicima u prioritetnim područjima i združenih studija</v>
      </c>
      <c r="G11" s="185">
        <v>17000</v>
      </c>
      <c r="H11" s="185"/>
      <c r="I11" s="185"/>
      <c r="J11" s="201" t="s">
        <v>2365</v>
      </c>
      <c r="K11" s="200" t="s">
        <v>2350</v>
      </c>
      <c r="L11" s="200" t="s">
        <v>2351</v>
      </c>
      <c r="M11" s="201" t="s">
        <v>1206</v>
      </c>
      <c r="N11" s="279" t="s">
        <v>2353</v>
      </c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 ht="180">
      <c r="A12" s="151">
        <v>12</v>
      </c>
      <c r="B12" s="146" t="str">
        <f t="shared" si="1"/>
        <v>Sredstva učešća za pomoći</v>
      </c>
      <c r="C12" s="151">
        <v>3211</v>
      </c>
      <c r="D12" s="146" t="str">
        <f t="shared" si="2"/>
        <v>Službena putovanja</v>
      </c>
      <c r="E12" s="186" t="s">
        <v>1114</v>
      </c>
      <c r="F12" s="146" t="str">
        <f t="shared" si="3"/>
        <v>Internacionalizacija visokog obrazovanja - razvoj studijskih programa na stranim jezicima u prioritetnim područjima i združenih studija</v>
      </c>
      <c r="G12" s="185">
        <v>3000</v>
      </c>
      <c r="H12" s="185"/>
      <c r="I12" s="185"/>
      <c r="J12" s="201" t="s">
        <v>2365</v>
      </c>
      <c r="K12" s="200" t="s">
        <v>2350</v>
      </c>
      <c r="L12" s="200" t="s">
        <v>2351</v>
      </c>
      <c r="M12" s="201" t="s">
        <v>1206</v>
      </c>
      <c r="N12" s="279" t="s">
        <v>2354</v>
      </c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 ht="135">
      <c r="A13" s="151">
        <v>561</v>
      </c>
      <c r="B13" s="146" t="str">
        <f t="shared" si="1"/>
        <v>Europski socijalni fond (ESF)</v>
      </c>
      <c r="C13" s="151">
        <v>3239</v>
      </c>
      <c r="D13" s="146" t="str">
        <f t="shared" si="2"/>
        <v>Ostale usluge</v>
      </c>
      <c r="E13" s="186" t="s">
        <v>1114</v>
      </c>
      <c r="F13" s="146" t="str">
        <f t="shared" si="3"/>
        <v>Internacionalizacija visokog obrazovanja - razvoj studijskih programa na stranim jezicima u prioritetnim područjima i združenih studija</v>
      </c>
      <c r="G13" s="185">
        <v>21250</v>
      </c>
      <c r="H13" s="185"/>
      <c r="I13" s="185"/>
      <c r="J13" s="201" t="s">
        <v>2365</v>
      </c>
      <c r="K13" s="200" t="s">
        <v>2350</v>
      </c>
      <c r="L13" s="200" t="s">
        <v>2351</v>
      </c>
      <c r="M13" s="201" t="s">
        <v>1206</v>
      </c>
      <c r="N13" s="279" t="s">
        <v>2355</v>
      </c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 ht="90">
      <c r="A14" s="151">
        <v>12</v>
      </c>
      <c r="B14" s="146" t="str">
        <f t="shared" si="1"/>
        <v>Sredstva učešća za pomoći</v>
      </c>
      <c r="C14" s="151">
        <v>3239</v>
      </c>
      <c r="D14" s="146" t="str">
        <f t="shared" si="2"/>
        <v>Ostale usluge</v>
      </c>
      <c r="E14" s="186" t="s">
        <v>1114</v>
      </c>
      <c r="F14" s="146" t="str">
        <f t="shared" si="3"/>
        <v>Internacionalizacija visokog obrazovanja - razvoj studijskih programa na stranim jezicima u prioritetnim područjima i združenih studija</v>
      </c>
      <c r="G14" s="185">
        <v>3750</v>
      </c>
      <c r="H14" s="185"/>
      <c r="I14" s="185"/>
      <c r="J14" s="201" t="s">
        <v>2365</v>
      </c>
      <c r="K14" s="200" t="s">
        <v>2350</v>
      </c>
      <c r="L14" s="200" t="s">
        <v>2351</v>
      </c>
      <c r="M14" s="201" t="s">
        <v>1206</v>
      </c>
      <c r="N14" s="279" t="s">
        <v>2356</v>
      </c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561</v>
      </c>
      <c r="B15" s="146" t="str">
        <f t="shared" si="1"/>
        <v>Europski socijalni fond (ESF)</v>
      </c>
      <c r="C15" s="151">
        <v>3111</v>
      </c>
      <c r="D15" s="146" t="str">
        <f t="shared" si="2"/>
        <v>Plaće za redovan rad</v>
      </c>
      <c r="E15" s="186" t="s">
        <v>1118</v>
      </c>
      <c r="F15" s="146" t="str">
        <f t="shared" si="3"/>
        <v>Razvoj, unapređenje i provedba stručne prakse u visokom obrazovanju</v>
      </c>
      <c r="G15" s="185">
        <v>579816</v>
      </c>
      <c r="H15" s="185">
        <v>202561</v>
      </c>
      <c r="I15" s="185">
        <v>3502</v>
      </c>
      <c r="J15" s="201" t="s">
        <v>2345</v>
      </c>
      <c r="K15" s="200" t="s">
        <v>2371</v>
      </c>
      <c r="L15" s="200" t="s">
        <v>2372</v>
      </c>
      <c r="M15" s="201" t="s">
        <v>1206</v>
      </c>
      <c r="N15" s="201" t="s">
        <v>2346</v>
      </c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12</v>
      </c>
      <c r="B16" s="146" t="str">
        <f t="shared" si="1"/>
        <v>Sredstva učešća za pomoći</v>
      </c>
      <c r="C16" s="151">
        <v>3111</v>
      </c>
      <c r="D16" s="146" t="str">
        <f t="shared" si="2"/>
        <v>Plaće za redovan rad</v>
      </c>
      <c r="E16" s="186" t="s">
        <v>1118</v>
      </c>
      <c r="F16" s="146" t="str">
        <f t="shared" si="3"/>
        <v>Razvoj, unapređenje i provedba stručne prakse u visokom obrazovanju</v>
      </c>
      <c r="G16" s="185">
        <v>102320</v>
      </c>
      <c r="H16" s="185">
        <v>35746</v>
      </c>
      <c r="I16" s="185">
        <v>578</v>
      </c>
      <c r="J16" s="201" t="s">
        <v>2345</v>
      </c>
      <c r="K16" s="200" t="s">
        <v>2371</v>
      </c>
      <c r="L16" s="200" t="s">
        <v>2372</v>
      </c>
      <c r="M16" s="201" t="s">
        <v>1206</v>
      </c>
      <c r="N16" s="201" t="s">
        <v>2346</v>
      </c>
      <c r="P16" s="141" t="str">
        <f t="shared" si="4"/>
        <v>311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561</v>
      </c>
      <c r="B17" s="146" t="str">
        <f t="shared" si="1"/>
        <v>Europski socijalni fond (ESF)</v>
      </c>
      <c r="C17" s="151">
        <v>3237</v>
      </c>
      <c r="D17" s="146" t="str">
        <f t="shared" si="2"/>
        <v>Intelektualne i osobne usluge</v>
      </c>
      <c r="E17" s="186" t="s">
        <v>1118</v>
      </c>
      <c r="F17" s="146" t="str">
        <f t="shared" si="3"/>
        <v>Razvoj, unapređenje i provedba stručne prakse u visokom obrazovanju</v>
      </c>
      <c r="G17" s="185">
        <v>263500</v>
      </c>
      <c r="H17" s="185">
        <v>238000</v>
      </c>
      <c r="I17" s="185"/>
      <c r="J17" s="201" t="s">
        <v>2345</v>
      </c>
      <c r="K17" s="200" t="s">
        <v>2371</v>
      </c>
      <c r="L17" s="200" t="s">
        <v>2372</v>
      </c>
      <c r="M17" s="201" t="s">
        <v>1206</v>
      </c>
      <c r="N17" s="201" t="s">
        <v>2346</v>
      </c>
      <c r="P17" s="141" t="str">
        <f t="shared" si="4"/>
        <v>323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12</v>
      </c>
      <c r="B18" s="146" t="str">
        <f t="shared" si="1"/>
        <v>Sredstva učešća za pomoći</v>
      </c>
      <c r="C18" s="151">
        <v>3237</v>
      </c>
      <c r="D18" s="146" t="str">
        <f t="shared" si="2"/>
        <v>Intelektualne i osobne usluge</v>
      </c>
      <c r="E18" s="186" t="s">
        <v>1118</v>
      </c>
      <c r="F18" s="146" t="str">
        <f t="shared" si="3"/>
        <v>Razvoj, unapređenje i provedba stručne prakse u visokom obrazovanju</v>
      </c>
      <c r="G18" s="185">
        <v>46500</v>
      </c>
      <c r="H18" s="185">
        <v>42000</v>
      </c>
      <c r="I18" s="185"/>
      <c r="J18" s="201" t="s">
        <v>2345</v>
      </c>
      <c r="K18" s="200" t="s">
        <v>2371</v>
      </c>
      <c r="L18" s="200" t="s">
        <v>2372</v>
      </c>
      <c r="M18" s="201" t="s">
        <v>1206</v>
      </c>
      <c r="N18" s="201" t="s">
        <v>2346</v>
      </c>
      <c r="P18" s="141" t="str">
        <f t="shared" si="4"/>
        <v>323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561</v>
      </c>
      <c r="B19" s="146" t="str">
        <f t="shared" si="1"/>
        <v>Europski socijalni fond (ESF)</v>
      </c>
      <c r="C19" s="151">
        <v>3211</v>
      </c>
      <c r="D19" s="146" t="str">
        <f t="shared" si="2"/>
        <v>Službena putovanja</v>
      </c>
      <c r="E19" s="186" t="s">
        <v>1118</v>
      </c>
      <c r="F19" s="146" t="str">
        <f t="shared" si="3"/>
        <v>Razvoj, unapređenje i provedba stručne prakse u visokom obrazovanju</v>
      </c>
      <c r="G19" s="185">
        <v>106611</v>
      </c>
      <c r="H19" s="185">
        <v>9286</v>
      </c>
      <c r="I19" s="185"/>
      <c r="J19" s="201" t="s">
        <v>2345</v>
      </c>
      <c r="K19" s="200" t="s">
        <v>2371</v>
      </c>
      <c r="L19" s="200" t="s">
        <v>2372</v>
      </c>
      <c r="M19" s="201" t="s">
        <v>1206</v>
      </c>
      <c r="N19" s="201" t="s">
        <v>2346</v>
      </c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12</v>
      </c>
      <c r="B20" s="146" t="str">
        <f t="shared" si="1"/>
        <v>Sredstva učešća za pomoći</v>
      </c>
      <c r="C20" s="151">
        <v>3211</v>
      </c>
      <c r="D20" s="146" t="str">
        <f t="shared" si="2"/>
        <v>Službena putovanja</v>
      </c>
      <c r="E20" s="186" t="s">
        <v>1118</v>
      </c>
      <c r="F20" s="146" t="str">
        <f t="shared" si="3"/>
        <v>Razvoj, unapređenje i provedba stručne prakse u visokom obrazovanju</v>
      </c>
      <c r="G20" s="185">
        <v>18814</v>
      </c>
      <c r="H20" s="185">
        <v>1639</v>
      </c>
      <c r="I20" s="185"/>
      <c r="J20" s="201" t="s">
        <v>2345</v>
      </c>
      <c r="K20" s="200" t="s">
        <v>2371</v>
      </c>
      <c r="L20" s="200" t="s">
        <v>2372</v>
      </c>
      <c r="M20" s="201" t="s">
        <v>1206</v>
      </c>
      <c r="N20" s="201" t="s">
        <v>2346</v>
      </c>
      <c r="P20" s="141" t="str">
        <f t="shared" si="4"/>
        <v>321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561</v>
      </c>
      <c r="B21" s="146" t="str">
        <f t="shared" si="1"/>
        <v>Europski socijalni fond (ESF)</v>
      </c>
      <c r="C21" s="151">
        <v>3213</v>
      </c>
      <c r="D21" s="146" t="str">
        <f t="shared" si="2"/>
        <v>Stručno usavršavanje zaposlenika</v>
      </c>
      <c r="E21" s="186" t="s">
        <v>1118</v>
      </c>
      <c r="F21" s="146" t="str">
        <f t="shared" si="3"/>
        <v>Razvoj, unapređenje i provedba stručne prakse u visokom obrazovanju</v>
      </c>
      <c r="G21" s="185">
        <v>2869</v>
      </c>
      <c r="H21" s="185">
        <v>1594</v>
      </c>
      <c r="I21" s="185"/>
      <c r="J21" s="201" t="s">
        <v>2345</v>
      </c>
      <c r="K21" s="200" t="s">
        <v>2371</v>
      </c>
      <c r="L21" s="200" t="s">
        <v>2372</v>
      </c>
      <c r="M21" s="201" t="s">
        <v>1206</v>
      </c>
      <c r="N21" s="201" t="s">
        <v>2346</v>
      </c>
      <c r="P21" s="141" t="str">
        <f t="shared" si="4"/>
        <v>321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12</v>
      </c>
      <c r="B22" s="146" t="str">
        <f t="shared" si="1"/>
        <v>Sredstva učešća za pomoći</v>
      </c>
      <c r="C22" s="151">
        <v>3213</v>
      </c>
      <c r="D22" s="146" t="str">
        <f t="shared" si="2"/>
        <v>Stručno usavršavanje zaposlenika</v>
      </c>
      <c r="E22" s="186" t="s">
        <v>1118</v>
      </c>
      <c r="F22" s="146" t="str">
        <f t="shared" si="3"/>
        <v>Razvoj, unapređenje i provedba stručne prakse u visokom obrazovanju</v>
      </c>
      <c r="G22" s="185">
        <v>506</v>
      </c>
      <c r="H22" s="185">
        <v>281</v>
      </c>
      <c r="I22" s="185"/>
      <c r="J22" s="201" t="s">
        <v>2345</v>
      </c>
      <c r="K22" s="200" t="s">
        <v>2371</v>
      </c>
      <c r="L22" s="200" t="s">
        <v>2372</v>
      </c>
      <c r="M22" s="201" t="s">
        <v>1206</v>
      </c>
      <c r="N22" s="201" t="s">
        <v>2346</v>
      </c>
      <c r="P22" s="141" t="str">
        <f t="shared" si="4"/>
        <v>321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561</v>
      </c>
      <c r="B23" s="146" t="str">
        <f t="shared" si="1"/>
        <v>Europski socijalni fond (ESF)</v>
      </c>
      <c r="C23" s="151">
        <v>3221</v>
      </c>
      <c r="D23" s="146" t="str">
        <f t="shared" si="2"/>
        <v>Uredski materijal i ostali materijalni rashodi</v>
      </c>
      <c r="E23" s="186" t="s">
        <v>1118</v>
      </c>
      <c r="F23" s="146" t="str">
        <f t="shared" si="3"/>
        <v>Razvoj, unapređenje i provedba stručne prakse u visokom obrazovanju</v>
      </c>
      <c r="G23" s="185">
        <v>5398</v>
      </c>
      <c r="H23" s="185">
        <v>12113</v>
      </c>
      <c r="I23" s="185"/>
      <c r="J23" s="201" t="s">
        <v>2345</v>
      </c>
      <c r="K23" s="200" t="s">
        <v>2371</v>
      </c>
      <c r="L23" s="200" t="s">
        <v>2372</v>
      </c>
      <c r="M23" s="201" t="s">
        <v>1206</v>
      </c>
      <c r="N23" s="201" t="s">
        <v>2346</v>
      </c>
      <c r="P23" s="141" t="str">
        <f t="shared" si="4"/>
        <v>322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12</v>
      </c>
      <c r="B24" s="146" t="str">
        <f t="shared" si="1"/>
        <v>Sredstva učešća za pomoći</v>
      </c>
      <c r="C24" s="151">
        <v>3221</v>
      </c>
      <c r="D24" s="146" t="str">
        <f t="shared" si="2"/>
        <v>Uredski materijal i ostali materijalni rashodi</v>
      </c>
      <c r="E24" s="186" t="s">
        <v>1118</v>
      </c>
      <c r="F24" s="146" t="str">
        <f t="shared" si="3"/>
        <v>Razvoj, unapređenje i provedba stručne prakse u visokom obrazovanju</v>
      </c>
      <c r="G24" s="185">
        <v>953</v>
      </c>
      <c r="H24" s="185">
        <v>2138</v>
      </c>
      <c r="I24" s="185"/>
      <c r="J24" s="201" t="s">
        <v>2345</v>
      </c>
      <c r="K24" s="200" t="s">
        <v>2371</v>
      </c>
      <c r="L24" s="200" t="s">
        <v>2372</v>
      </c>
      <c r="M24" s="201" t="s">
        <v>1206</v>
      </c>
      <c r="N24" s="201" t="s">
        <v>2346</v>
      </c>
      <c r="P24" s="141" t="str">
        <f t="shared" si="4"/>
        <v>322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561</v>
      </c>
      <c r="B25" s="146" t="str">
        <f t="shared" si="1"/>
        <v>Europski socijalni fond (ESF)</v>
      </c>
      <c r="C25" s="151">
        <v>4221</v>
      </c>
      <c r="D25" s="146" t="str">
        <f t="shared" si="2"/>
        <v>Uredska oprema i namještaj</v>
      </c>
      <c r="E25" s="186" t="s">
        <v>1118</v>
      </c>
      <c r="F25" s="146" t="str">
        <f t="shared" si="3"/>
        <v>Razvoj, unapređenje i provedba stručne prakse u visokom obrazovanju</v>
      </c>
      <c r="G25" s="185">
        <v>255000</v>
      </c>
      <c r="H25" s="185"/>
      <c r="I25" s="185"/>
      <c r="J25" s="201" t="s">
        <v>2345</v>
      </c>
      <c r="K25" s="200" t="s">
        <v>2371</v>
      </c>
      <c r="L25" s="200" t="s">
        <v>2372</v>
      </c>
      <c r="M25" s="201" t="s">
        <v>1206</v>
      </c>
      <c r="N25" s="201" t="s">
        <v>2346</v>
      </c>
      <c r="P25" s="141" t="str">
        <f t="shared" si="4"/>
        <v>422</v>
      </c>
      <c r="Q25" s="141" t="str">
        <f t="shared" si="5"/>
        <v>42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12</v>
      </c>
      <c r="B26" s="146" t="str">
        <f t="shared" si="1"/>
        <v>Sredstva učešća za pomoći</v>
      </c>
      <c r="C26" s="151">
        <v>4221</v>
      </c>
      <c r="D26" s="146" t="str">
        <f t="shared" si="2"/>
        <v>Uredska oprema i namještaj</v>
      </c>
      <c r="E26" s="186" t="s">
        <v>1118</v>
      </c>
      <c r="F26" s="146" t="str">
        <f t="shared" si="3"/>
        <v>Razvoj, unapređenje i provedba stručne prakse u visokom obrazovanju</v>
      </c>
      <c r="G26" s="185">
        <v>45000</v>
      </c>
      <c r="H26" s="185"/>
      <c r="I26" s="185"/>
      <c r="J26" s="201" t="s">
        <v>2345</v>
      </c>
      <c r="K26" s="200" t="s">
        <v>2371</v>
      </c>
      <c r="L26" s="200" t="s">
        <v>2372</v>
      </c>
      <c r="M26" s="201" t="s">
        <v>1206</v>
      </c>
      <c r="N26" s="201" t="s">
        <v>2346</v>
      </c>
      <c r="P26" s="141" t="str">
        <f t="shared" si="4"/>
        <v>422</v>
      </c>
      <c r="Q26" s="141" t="str">
        <f t="shared" si="5"/>
        <v>42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561</v>
      </c>
      <c r="B27" s="146" t="str">
        <f t="shared" si="1"/>
        <v>Europski socijalni fond (ESF)</v>
      </c>
      <c r="C27" s="151">
        <v>4225</v>
      </c>
      <c r="D27" s="146" t="str">
        <f t="shared" si="2"/>
        <v>Instrumenti, uređaji i strojevi</v>
      </c>
      <c r="E27" s="186" t="s">
        <v>1118</v>
      </c>
      <c r="F27" s="146" t="str">
        <f t="shared" si="3"/>
        <v>Razvoj, unapređenje i provedba stručne prakse u visokom obrazovanju</v>
      </c>
      <c r="G27" s="185">
        <v>28420</v>
      </c>
      <c r="H27" s="185"/>
      <c r="I27" s="185"/>
      <c r="J27" s="201" t="s">
        <v>2345</v>
      </c>
      <c r="K27" s="200" t="s">
        <v>2371</v>
      </c>
      <c r="L27" s="200" t="s">
        <v>2372</v>
      </c>
      <c r="M27" s="201" t="s">
        <v>1206</v>
      </c>
      <c r="N27" s="201" t="s">
        <v>2346</v>
      </c>
      <c r="P27" s="141" t="str">
        <f t="shared" si="4"/>
        <v>422</v>
      </c>
      <c r="Q27" s="141" t="str">
        <f t="shared" si="5"/>
        <v>42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12</v>
      </c>
      <c r="B28" s="146" t="str">
        <f t="shared" si="1"/>
        <v>Sredstva učešća za pomoći</v>
      </c>
      <c r="C28" s="151">
        <v>4225</v>
      </c>
      <c r="D28" s="146" t="str">
        <f t="shared" si="2"/>
        <v>Instrumenti, uređaji i strojevi</v>
      </c>
      <c r="E28" s="186" t="s">
        <v>1118</v>
      </c>
      <c r="F28" s="146" t="str">
        <f t="shared" si="3"/>
        <v>Razvoj, unapređenje i provedba stručne prakse u visokom obrazovanju</v>
      </c>
      <c r="G28" s="185">
        <v>5015</v>
      </c>
      <c r="H28" s="185"/>
      <c r="I28" s="185"/>
      <c r="J28" s="201" t="s">
        <v>2345</v>
      </c>
      <c r="K28" s="200" t="s">
        <v>2371</v>
      </c>
      <c r="L28" s="200" t="s">
        <v>2372</v>
      </c>
      <c r="M28" s="201" t="s">
        <v>1206</v>
      </c>
      <c r="N28" s="201" t="s">
        <v>2346</v>
      </c>
      <c r="P28" s="141" t="str">
        <f t="shared" si="4"/>
        <v>422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561</v>
      </c>
      <c r="B29" s="146" t="str">
        <f t="shared" si="1"/>
        <v>Europski socijalni fond (ESF)</v>
      </c>
      <c r="C29" s="151">
        <v>4227</v>
      </c>
      <c r="D29" s="146" t="str">
        <f t="shared" si="2"/>
        <v>Uređaji, strojevi i oprema za ostale namjene</v>
      </c>
      <c r="E29" s="186" t="s">
        <v>1118</v>
      </c>
      <c r="F29" s="146" t="str">
        <f t="shared" si="3"/>
        <v>Razvoj, unapređenje i provedba stručne prakse u visokom obrazovanju</v>
      </c>
      <c r="G29" s="185">
        <v>5525</v>
      </c>
      <c r="H29" s="185"/>
      <c r="I29" s="185"/>
      <c r="J29" s="201" t="s">
        <v>2345</v>
      </c>
      <c r="K29" s="200" t="s">
        <v>2371</v>
      </c>
      <c r="L29" s="200" t="s">
        <v>2372</v>
      </c>
      <c r="M29" s="201" t="s">
        <v>1206</v>
      </c>
      <c r="N29" s="201" t="s">
        <v>2346</v>
      </c>
      <c r="P29" s="141" t="str">
        <f t="shared" si="4"/>
        <v>422</v>
      </c>
      <c r="Q29" s="141" t="str">
        <f t="shared" si="5"/>
        <v>42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12</v>
      </c>
      <c r="B30" s="146" t="str">
        <f t="shared" si="1"/>
        <v>Sredstva učešća za pomoći</v>
      </c>
      <c r="C30" s="151">
        <v>4227</v>
      </c>
      <c r="D30" s="146" t="str">
        <f t="shared" si="2"/>
        <v>Uređaji, strojevi i oprema za ostale namjene</v>
      </c>
      <c r="E30" s="186" t="s">
        <v>1118</v>
      </c>
      <c r="F30" s="146" t="str">
        <f t="shared" si="3"/>
        <v>Razvoj, unapređenje i provedba stručne prakse u visokom obrazovanju</v>
      </c>
      <c r="G30" s="185">
        <v>975</v>
      </c>
      <c r="H30" s="185"/>
      <c r="I30" s="185"/>
      <c r="J30" s="201" t="s">
        <v>2345</v>
      </c>
      <c r="K30" s="200" t="s">
        <v>2371</v>
      </c>
      <c r="L30" s="200" t="s">
        <v>2372</v>
      </c>
      <c r="M30" s="201" t="s">
        <v>1206</v>
      </c>
      <c r="N30" s="201" t="s">
        <v>2346</v>
      </c>
      <c r="P30" s="141" t="str">
        <f t="shared" si="4"/>
        <v>422</v>
      </c>
      <c r="Q30" s="141" t="str">
        <f t="shared" si="5"/>
        <v>42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561</v>
      </c>
      <c r="B31" s="146" t="str">
        <f t="shared" si="1"/>
        <v>Europski socijalni fond (ESF)</v>
      </c>
      <c r="C31" s="151">
        <v>3132</v>
      </c>
      <c r="D31" s="146" t="str">
        <f t="shared" si="2"/>
        <v>Doprinosi za obvezno zdravstveno osiguranje</v>
      </c>
      <c r="E31" s="186" t="s">
        <v>1118</v>
      </c>
      <c r="F31" s="146" t="str">
        <f t="shared" si="3"/>
        <v>Razvoj, unapređenje i provedba stručne prakse u visokom obrazovanju</v>
      </c>
      <c r="G31" s="185">
        <v>95670</v>
      </c>
      <c r="H31" s="185">
        <v>33423</v>
      </c>
      <c r="I31" s="185">
        <v>618</v>
      </c>
      <c r="J31" s="201" t="s">
        <v>2345</v>
      </c>
      <c r="K31" s="200" t="s">
        <v>2371</v>
      </c>
      <c r="L31" s="200" t="s">
        <v>2372</v>
      </c>
      <c r="M31" s="201" t="s">
        <v>1206</v>
      </c>
      <c r="N31" s="201" t="s">
        <v>2346</v>
      </c>
      <c r="P31" s="141" t="str">
        <f t="shared" si="4"/>
        <v>313</v>
      </c>
      <c r="Q31" s="141" t="str">
        <f t="shared" si="5"/>
        <v>31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12</v>
      </c>
      <c r="B32" s="146" t="str">
        <f t="shared" si="1"/>
        <v>Sredstva učešća za pomoći</v>
      </c>
      <c r="C32" s="151">
        <v>3132</v>
      </c>
      <c r="D32" s="146" t="str">
        <f t="shared" si="2"/>
        <v>Doprinosi za obvezno zdravstveno osiguranje</v>
      </c>
      <c r="E32" s="186" t="s">
        <v>1118</v>
      </c>
      <c r="F32" s="146" t="str">
        <f t="shared" si="3"/>
        <v>Razvoj, unapređenje i provedba stručne prakse u visokom obrazovanju</v>
      </c>
      <c r="G32" s="185">
        <v>16883</v>
      </c>
      <c r="H32" s="185">
        <v>5898</v>
      </c>
      <c r="I32" s="185">
        <v>102</v>
      </c>
      <c r="J32" s="201" t="s">
        <v>2345</v>
      </c>
      <c r="K32" s="200" t="s">
        <v>2371</v>
      </c>
      <c r="L32" s="200" t="s">
        <v>2372</v>
      </c>
      <c r="M32" s="201" t="s">
        <v>1206</v>
      </c>
      <c r="N32" s="201" t="s">
        <v>2346</v>
      </c>
      <c r="P32" s="141" t="str">
        <f t="shared" si="4"/>
        <v>313</v>
      </c>
      <c r="Q32" s="141" t="str">
        <f t="shared" si="5"/>
        <v>31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3111</v>
      </c>
      <c r="D33" s="146" t="str">
        <f t="shared" si="2"/>
        <v>Plaće za redovan rad</v>
      </c>
      <c r="E33" s="186" t="s">
        <v>834</v>
      </c>
      <c r="F33" s="146" t="str">
        <f t="shared" si="3"/>
        <v>ERASMUS + Ključna mjera 2: suradnja za inovacije i razmjena dobre prakse - e-ProfEng</v>
      </c>
      <c r="G33" s="185">
        <v>23464</v>
      </c>
      <c r="H33" s="185">
        <v>3319</v>
      </c>
      <c r="I33" s="185"/>
      <c r="J33" s="201" t="s">
        <v>2361</v>
      </c>
      <c r="K33" s="200" t="s">
        <v>2348</v>
      </c>
      <c r="L33" s="200" t="s">
        <v>2349</v>
      </c>
      <c r="M33" s="201" t="s">
        <v>2369</v>
      </c>
      <c r="N33" s="201" t="s">
        <v>2347</v>
      </c>
      <c r="P33" s="141" t="str">
        <f t="shared" si="4"/>
        <v>311</v>
      </c>
      <c r="Q33" s="141" t="str">
        <f t="shared" si="5"/>
        <v>31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3132</v>
      </c>
      <c r="D34" s="146" t="str">
        <f t="shared" si="2"/>
        <v>Doprinosi za obvezno zdravstveno osiguranje</v>
      </c>
      <c r="E34" s="186" t="s">
        <v>834</v>
      </c>
      <c r="F34" s="146" t="str">
        <f t="shared" si="3"/>
        <v>ERASMUS + Ključna mjera 2: suradnja za inovacije i razmjena dobre prakse - e-ProfEng</v>
      </c>
      <c r="G34" s="185">
        <v>3872</v>
      </c>
      <c r="H34" s="185">
        <v>548</v>
      </c>
      <c r="I34" s="185"/>
      <c r="J34" s="201" t="s">
        <v>2360</v>
      </c>
      <c r="K34" s="200" t="s">
        <v>2348</v>
      </c>
      <c r="L34" s="200" t="s">
        <v>2349</v>
      </c>
      <c r="M34" s="201" t="s">
        <v>2369</v>
      </c>
      <c r="N34" s="201" t="s">
        <v>2347</v>
      </c>
      <c r="P34" s="141" t="str">
        <f t="shared" si="4"/>
        <v>313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3237</v>
      </c>
      <c r="D35" s="146" t="str">
        <f t="shared" si="2"/>
        <v>Intelektualne i osobne usluge</v>
      </c>
      <c r="E35" s="186" t="s">
        <v>834</v>
      </c>
      <c r="F35" s="146" t="str">
        <f t="shared" si="3"/>
        <v>ERASMUS + Ključna mjera 2: suradnja za inovacije i razmjena dobre prakse - e-ProfEng</v>
      </c>
      <c r="G35" s="185">
        <v>16000</v>
      </c>
      <c r="H35" s="185">
        <v>8000</v>
      </c>
      <c r="I35" s="185"/>
      <c r="J35" s="201" t="s">
        <v>2361</v>
      </c>
      <c r="K35" s="200" t="s">
        <v>2348</v>
      </c>
      <c r="L35" s="200" t="s">
        <v>2349</v>
      </c>
      <c r="M35" s="201" t="s">
        <v>2369</v>
      </c>
      <c r="N35" s="201" t="s">
        <v>2347</v>
      </c>
      <c r="P35" s="141" t="str">
        <f t="shared" si="4"/>
        <v>323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3211</v>
      </c>
      <c r="D36" s="146" t="str">
        <f t="shared" si="2"/>
        <v>Službena putovanja</v>
      </c>
      <c r="E36" s="186" t="s">
        <v>834</v>
      </c>
      <c r="F36" s="146" t="str">
        <f t="shared" si="3"/>
        <v>ERASMUS + Ključna mjera 2: suradnja za inovacije i razmjena dobre prakse - e-ProfEng</v>
      </c>
      <c r="G36" s="185">
        <v>9088</v>
      </c>
      <c r="H36" s="185">
        <v>4714</v>
      </c>
      <c r="I36" s="185"/>
      <c r="J36" s="201" t="s">
        <v>2360</v>
      </c>
      <c r="K36" s="200" t="s">
        <v>2348</v>
      </c>
      <c r="L36" s="200" t="s">
        <v>2349</v>
      </c>
      <c r="M36" s="201" t="s">
        <v>2369</v>
      </c>
      <c r="N36" s="201" t="s">
        <v>2347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563</v>
      </c>
      <c r="B37" s="146" t="str">
        <f t="shared" si="1"/>
        <v>Europski fond za regionalni razvoj (ERDF)</v>
      </c>
      <c r="C37" s="151">
        <v>3111</v>
      </c>
      <c r="D37" s="146" t="str">
        <f t="shared" si="2"/>
        <v>Plaće za redovan rad</v>
      </c>
      <c r="E37" s="186" t="s">
        <v>1970</v>
      </c>
      <c r="F37" s="146" t="str">
        <f t="shared" si="3"/>
        <v>Ulaganje u znanost i inovacije (SIIF)</v>
      </c>
      <c r="G37" s="185">
        <v>72046</v>
      </c>
      <c r="H37" s="185">
        <v>72046</v>
      </c>
      <c r="I37" s="185"/>
      <c r="J37" s="201" t="s">
        <v>2359</v>
      </c>
      <c r="K37" s="200" t="s">
        <v>2357</v>
      </c>
      <c r="L37" s="200" t="s">
        <v>2358</v>
      </c>
      <c r="M37" s="201" t="s">
        <v>1206</v>
      </c>
      <c r="N37" s="201" t="s">
        <v>2370</v>
      </c>
      <c r="P37" s="141" t="str">
        <f t="shared" si="4"/>
        <v>311</v>
      </c>
      <c r="Q37" s="141" t="str">
        <f t="shared" si="5"/>
        <v>31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563</v>
      </c>
      <c r="B38" s="146" t="str">
        <f t="shared" si="1"/>
        <v>Europski fond za regionalni razvoj (ERDF)</v>
      </c>
      <c r="C38" s="151">
        <v>3132</v>
      </c>
      <c r="D38" s="146" t="str">
        <f t="shared" si="2"/>
        <v>Doprinosi za obvezno zdravstveno osiguranje</v>
      </c>
      <c r="E38" s="186" t="s">
        <v>1970</v>
      </c>
      <c r="F38" s="146" t="str">
        <f t="shared" si="3"/>
        <v>Ulaganje u znanost i inovacije (SIIF)</v>
      </c>
      <c r="G38" s="185">
        <v>11887</v>
      </c>
      <c r="H38" s="185">
        <v>11887</v>
      </c>
      <c r="I38" s="185"/>
      <c r="J38" s="201" t="s">
        <v>2359</v>
      </c>
      <c r="K38" s="200" t="s">
        <v>2357</v>
      </c>
      <c r="L38" s="200" t="s">
        <v>2358</v>
      </c>
      <c r="M38" s="201" t="s">
        <v>1206</v>
      </c>
      <c r="N38" s="201" t="s">
        <v>2370</v>
      </c>
      <c r="P38" s="141" t="str">
        <f t="shared" si="4"/>
        <v>313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563</v>
      </c>
      <c r="B39" s="146" t="str">
        <f t="shared" si="1"/>
        <v>Europski fond za regionalni razvoj (ERDF)</v>
      </c>
      <c r="C39" s="151">
        <v>3211</v>
      </c>
      <c r="D39" s="146" t="str">
        <f t="shared" si="2"/>
        <v>Službena putovanja</v>
      </c>
      <c r="E39" s="186" t="s">
        <v>1970</v>
      </c>
      <c r="F39" s="146" t="str">
        <f t="shared" si="3"/>
        <v>Ulaganje u znanost i inovacije (SIIF)</v>
      </c>
      <c r="G39" s="185">
        <v>50582</v>
      </c>
      <c r="H39" s="185">
        <v>50582</v>
      </c>
      <c r="I39" s="185"/>
      <c r="J39" s="201" t="s">
        <v>2359</v>
      </c>
      <c r="K39" s="200" t="s">
        <v>2357</v>
      </c>
      <c r="L39" s="200" t="s">
        <v>2358</v>
      </c>
      <c r="M39" s="201" t="s">
        <v>1206</v>
      </c>
      <c r="N39" s="201" t="s">
        <v>2370</v>
      </c>
      <c r="P39" s="141" t="str">
        <f t="shared" si="4"/>
        <v>321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563</v>
      </c>
      <c r="B40" s="146" t="str">
        <f t="shared" si="1"/>
        <v>Europski fond za regionalni razvoj (ERDF)</v>
      </c>
      <c r="C40" s="151">
        <v>3213</v>
      </c>
      <c r="D40" s="146" t="str">
        <f t="shared" si="2"/>
        <v>Stručno usavršavanje zaposlenika</v>
      </c>
      <c r="E40" s="186" t="s">
        <v>1970</v>
      </c>
      <c r="F40" s="146" t="str">
        <f t="shared" si="3"/>
        <v>Ulaganje u znanost i inovacije (SIIF)</v>
      </c>
      <c r="G40" s="185">
        <v>18088</v>
      </c>
      <c r="H40" s="185">
        <v>18088</v>
      </c>
      <c r="I40" s="185"/>
      <c r="J40" s="201" t="s">
        <v>2359</v>
      </c>
      <c r="K40" s="200" t="s">
        <v>2357</v>
      </c>
      <c r="L40" s="200" t="s">
        <v>2358</v>
      </c>
      <c r="M40" s="201" t="s">
        <v>1206</v>
      </c>
      <c r="N40" s="201" t="s">
        <v>2370</v>
      </c>
      <c r="P40" s="141" t="str">
        <f t="shared" si="4"/>
        <v>321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563</v>
      </c>
      <c r="B41" s="146" t="str">
        <f t="shared" si="1"/>
        <v>Europski fond za regionalni razvoj (ERDF)</v>
      </c>
      <c r="C41" s="151">
        <v>3239</v>
      </c>
      <c r="D41" s="146" t="str">
        <f t="shared" si="2"/>
        <v>Ostale usluge</v>
      </c>
      <c r="E41" s="186" t="s">
        <v>1970</v>
      </c>
      <c r="F41" s="146" t="str">
        <f t="shared" si="3"/>
        <v>Ulaganje u znanost i inovacije (SIIF)</v>
      </c>
      <c r="G41" s="185">
        <v>205486</v>
      </c>
      <c r="H41" s="185">
        <v>378029</v>
      </c>
      <c r="I41" s="185"/>
      <c r="J41" s="201" t="s">
        <v>2359</v>
      </c>
      <c r="K41" s="200" t="s">
        <v>2357</v>
      </c>
      <c r="L41" s="200" t="s">
        <v>2358</v>
      </c>
      <c r="M41" s="201" t="s">
        <v>1206</v>
      </c>
      <c r="N41" s="201" t="s">
        <v>2370</v>
      </c>
      <c r="P41" s="141" t="str">
        <f t="shared" si="4"/>
        <v>323</v>
      </c>
      <c r="Q41" s="141" t="str">
        <f t="shared" si="5"/>
        <v>32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563</v>
      </c>
      <c r="B42" s="146" t="str">
        <f t="shared" si="1"/>
        <v>Europski fond za regionalni razvoj (ERDF)</v>
      </c>
      <c r="C42" s="151">
        <v>4224</v>
      </c>
      <c r="D42" s="146" t="str">
        <f t="shared" si="2"/>
        <v>Medicinska i laboratorijska oprema</v>
      </c>
      <c r="E42" s="186" t="s">
        <v>1970</v>
      </c>
      <c r="F42" s="146" t="str">
        <f t="shared" si="3"/>
        <v>Ulaganje u znanost i inovacije (SIIF)</v>
      </c>
      <c r="G42" s="185">
        <v>602268</v>
      </c>
      <c r="H42" s="185"/>
      <c r="I42" s="185"/>
      <c r="J42" s="201" t="s">
        <v>2359</v>
      </c>
      <c r="K42" s="200" t="s">
        <v>2357</v>
      </c>
      <c r="L42" s="200" t="s">
        <v>2358</v>
      </c>
      <c r="M42" s="201" t="s">
        <v>1206</v>
      </c>
      <c r="N42" s="201" t="s">
        <v>2370</v>
      </c>
      <c r="P42" s="141" t="str">
        <f t="shared" si="4"/>
        <v>422</v>
      </c>
      <c r="Q42" s="141" t="str">
        <f t="shared" si="5"/>
        <v>42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563</v>
      </c>
      <c r="B43" s="146" t="str">
        <f t="shared" si="1"/>
        <v>Europski fond za regionalni razvoj (ERDF)</v>
      </c>
      <c r="C43" s="151">
        <v>4225</v>
      </c>
      <c r="D43" s="146" t="str">
        <f t="shared" si="2"/>
        <v>Instrumenti, uređaji i strojevi</v>
      </c>
      <c r="E43" s="186" t="s">
        <v>1970</v>
      </c>
      <c r="F43" s="146" t="str">
        <f t="shared" si="3"/>
        <v>Ulaganje u znanost i inovacije (SIIF)</v>
      </c>
      <c r="G43" s="185">
        <v>622276</v>
      </c>
      <c r="H43" s="185"/>
      <c r="I43" s="185"/>
      <c r="J43" s="201" t="s">
        <v>2359</v>
      </c>
      <c r="K43" s="200" t="s">
        <v>2357</v>
      </c>
      <c r="L43" s="200" t="s">
        <v>2358</v>
      </c>
      <c r="M43" s="201" t="s">
        <v>1206</v>
      </c>
      <c r="N43" s="201" t="s">
        <v>2370</v>
      </c>
      <c r="P43" s="141" t="str">
        <f t="shared" si="4"/>
        <v>422</v>
      </c>
      <c r="Q43" s="141" t="str">
        <f t="shared" si="5"/>
        <v>42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563</v>
      </c>
      <c r="B44" s="146" t="str">
        <f t="shared" si="1"/>
        <v>Europski fond za regionalni razvoj (ERDF)</v>
      </c>
      <c r="C44" s="151">
        <v>4227</v>
      </c>
      <c r="D44" s="146" t="str">
        <f t="shared" si="2"/>
        <v>Uređaji, strojevi i oprema za ostale namjene</v>
      </c>
      <c r="E44" s="186" t="s">
        <v>1970</v>
      </c>
      <c r="F44" s="146" t="str">
        <f t="shared" si="3"/>
        <v>Ulaganje u znanost i inovacije (SIIF)</v>
      </c>
      <c r="G44" s="185">
        <v>155250</v>
      </c>
      <c r="H44" s="185">
        <v>29750</v>
      </c>
      <c r="I44" s="185"/>
      <c r="J44" s="201" t="s">
        <v>2359</v>
      </c>
      <c r="K44" s="200" t="s">
        <v>2357</v>
      </c>
      <c r="L44" s="200" t="s">
        <v>2358</v>
      </c>
      <c r="M44" s="201" t="s">
        <v>1206</v>
      </c>
      <c r="N44" s="201" t="s">
        <v>2370</v>
      </c>
      <c r="P44" s="141" t="str">
        <f t="shared" si="4"/>
        <v>422</v>
      </c>
      <c r="Q44" s="141" t="str">
        <f t="shared" si="5"/>
        <v>42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563</v>
      </c>
      <c r="B45" s="146" t="str">
        <f t="shared" si="1"/>
        <v>Europski fond za regionalni razvoj (ERDF)</v>
      </c>
      <c r="C45" s="151">
        <v>4262</v>
      </c>
      <c r="D45" s="146" t="str">
        <f t="shared" si="2"/>
        <v>Ulaganja u računalne programe</v>
      </c>
      <c r="E45" s="186" t="s">
        <v>1970</v>
      </c>
      <c r="F45" s="146" t="str">
        <f t="shared" si="3"/>
        <v>Ulaganje u znanost i inovacije (SIIF)</v>
      </c>
      <c r="G45" s="185">
        <v>36307</v>
      </c>
      <c r="H45" s="185"/>
      <c r="I45" s="185"/>
      <c r="J45" s="201" t="s">
        <v>2359</v>
      </c>
      <c r="K45" s="200" t="s">
        <v>2357</v>
      </c>
      <c r="L45" s="200" t="s">
        <v>2358</v>
      </c>
      <c r="M45" s="201" t="s">
        <v>1206</v>
      </c>
      <c r="N45" s="201" t="s">
        <v>2370</v>
      </c>
      <c r="P45" s="141" t="str">
        <f t="shared" si="4"/>
        <v>426</v>
      </c>
      <c r="Q45" s="141" t="str">
        <f t="shared" si="5"/>
        <v>42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52</v>
      </c>
      <c r="B46" s="146" t="str">
        <f t="shared" si="1"/>
        <v>Ostale pomoći</v>
      </c>
      <c r="C46" s="151">
        <v>3211</v>
      </c>
      <c r="D46" s="146" t="str">
        <f t="shared" si="2"/>
        <v>Službena putovanja</v>
      </c>
      <c r="E46" s="186" t="s">
        <v>828</v>
      </c>
      <c r="F46" s="146" t="str">
        <f t="shared" si="3"/>
        <v>ERASMUS+ projekt razvijanja i certificiranja nastavnog plana obrazovnog modula logistike na diplomskim studijima Sveučilišta u Osijeku</v>
      </c>
      <c r="G46" s="185">
        <v>85000</v>
      </c>
      <c r="H46" s="185">
        <v>85000</v>
      </c>
      <c r="I46" s="185">
        <v>85000</v>
      </c>
      <c r="J46" s="201" t="s">
        <v>2340</v>
      </c>
      <c r="K46" s="200" t="s">
        <v>2341</v>
      </c>
      <c r="L46" s="200" t="s">
        <v>2342</v>
      </c>
      <c r="M46" s="201" t="s">
        <v>2343</v>
      </c>
      <c r="N46" s="201" t="s">
        <v>2344</v>
      </c>
      <c r="P46" s="141" t="str">
        <f t="shared" si="4"/>
        <v>321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12</v>
      </c>
      <c r="B47" s="146" t="str">
        <f t="shared" si="1"/>
        <v>Sredstva učešća za pomoći</v>
      </c>
      <c r="C47" s="151">
        <v>3111</v>
      </c>
      <c r="D47" s="146" t="str">
        <f t="shared" si="2"/>
        <v>Plaće za redovan rad</v>
      </c>
      <c r="E47" s="186" t="s">
        <v>1970</v>
      </c>
      <c r="F47" s="146" t="str">
        <f t="shared" si="3"/>
        <v>Ulaganje u znanost i inovacije (SIIF)</v>
      </c>
      <c r="G47" s="185">
        <v>12714</v>
      </c>
      <c r="H47" s="185">
        <v>12714</v>
      </c>
      <c r="I47" s="185"/>
      <c r="J47" s="201" t="s">
        <v>2359</v>
      </c>
      <c r="K47" s="200" t="s">
        <v>2357</v>
      </c>
      <c r="L47" s="200" t="s">
        <v>2358</v>
      </c>
      <c r="M47" s="201" t="s">
        <v>1206</v>
      </c>
      <c r="N47" s="201" t="s">
        <v>2370</v>
      </c>
      <c r="P47" s="141" t="str">
        <f t="shared" si="4"/>
        <v>311</v>
      </c>
      <c r="Q47" s="141" t="str">
        <f t="shared" si="5"/>
        <v>31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12</v>
      </c>
      <c r="B48" s="146" t="str">
        <f t="shared" si="1"/>
        <v>Sredstva učešća za pomoći</v>
      </c>
      <c r="C48" s="151">
        <v>3132</v>
      </c>
      <c r="D48" s="146" t="str">
        <f t="shared" si="2"/>
        <v>Doprinosi za obvezno zdravstveno osiguranje</v>
      </c>
      <c r="E48" s="186" t="s">
        <v>1970</v>
      </c>
      <c r="F48" s="146" t="str">
        <f t="shared" si="3"/>
        <v>Ulaganje u znanost i inovacije (SIIF)</v>
      </c>
      <c r="G48" s="185">
        <v>2098</v>
      </c>
      <c r="H48" s="185">
        <v>2098</v>
      </c>
      <c r="I48" s="185"/>
      <c r="J48" s="201" t="s">
        <v>2359</v>
      </c>
      <c r="K48" s="200" t="s">
        <v>2357</v>
      </c>
      <c r="L48" s="200" t="s">
        <v>2358</v>
      </c>
      <c r="M48" s="201" t="s">
        <v>1206</v>
      </c>
      <c r="N48" s="201" t="s">
        <v>2370</v>
      </c>
      <c r="P48" s="141" t="str">
        <f t="shared" si="4"/>
        <v>313</v>
      </c>
      <c r="Q48" s="141" t="str">
        <f t="shared" si="5"/>
        <v>31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12</v>
      </c>
      <c r="B49" s="146" t="str">
        <f t="shared" si="1"/>
        <v>Sredstva učešća za pomoći</v>
      </c>
      <c r="C49" s="151">
        <v>3211</v>
      </c>
      <c r="D49" s="146" t="str">
        <f t="shared" si="2"/>
        <v>Službena putovanja</v>
      </c>
      <c r="E49" s="186" t="s">
        <v>1970</v>
      </c>
      <c r="F49" s="146" t="str">
        <f t="shared" si="3"/>
        <v>Ulaganje u znanost i inovacije (SIIF)</v>
      </c>
      <c r="G49" s="185">
        <v>8926</v>
      </c>
      <c r="H49" s="185">
        <v>8926</v>
      </c>
      <c r="I49" s="185"/>
      <c r="J49" s="201" t="s">
        <v>2359</v>
      </c>
      <c r="K49" s="200" t="s">
        <v>2357</v>
      </c>
      <c r="L49" s="200" t="s">
        <v>2358</v>
      </c>
      <c r="M49" s="201" t="s">
        <v>1206</v>
      </c>
      <c r="N49" s="201" t="s">
        <v>2370</v>
      </c>
      <c r="P49" s="141" t="str">
        <f t="shared" si="4"/>
        <v>321</v>
      </c>
      <c r="Q49" s="141" t="str">
        <f t="shared" si="5"/>
        <v>32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12</v>
      </c>
      <c r="B50" s="146" t="str">
        <f t="shared" si="1"/>
        <v>Sredstva učešća za pomoći</v>
      </c>
      <c r="C50" s="151">
        <v>3213</v>
      </c>
      <c r="D50" s="146" t="str">
        <f t="shared" si="2"/>
        <v>Stručno usavršavanje zaposlenika</v>
      </c>
      <c r="E50" s="186" t="s">
        <v>1970</v>
      </c>
      <c r="F50" s="146" t="str">
        <f t="shared" si="3"/>
        <v>Ulaganje u znanost i inovacije (SIIF)</v>
      </c>
      <c r="G50" s="185">
        <v>3192</v>
      </c>
      <c r="H50" s="185">
        <v>3192</v>
      </c>
      <c r="I50" s="185"/>
      <c r="J50" s="201" t="s">
        <v>2359</v>
      </c>
      <c r="K50" s="200" t="s">
        <v>2357</v>
      </c>
      <c r="L50" s="200" t="s">
        <v>2358</v>
      </c>
      <c r="M50" s="201" t="s">
        <v>1206</v>
      </c>
      <c r="N50" s="201" t="s">
        <v>2370</v>
      </c>
      <c r="P50" s="141" t="str">
        <f t="shared" si="4"/>
        <v>321</v>
      </c>
      <c r="Q50" s="141" t="str">
        <f t="shared" si="5"/>
        <v>32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12</v>
      </c>
      <c r="B51" s="146" t="str">
        <f t="shared" si="1"/>
        <v>Sredstva učešća za pomoći</v>
      </c>
      <c r="C51" s="151">
        <v>3239</v>
      </c>
      <c r="D51" s="146" t="str">
        <f t="shared" si="2"/>
        <v>Ostale usluge</v>
      </c>
      <c r="E51" s="186" t="s">
        <v>1970</v>
      </c>
      <c r="F51" s="146" t="str">
        <f t="shared" si="3"/>
        <v>Ulaganje u znanost i inovacije (SIIF)</v>
      </c>
      <c r="G51" s="185">
        <v>36262</v>
      </c>
      <c r="H51" s="185">
        <v>66711</v>
      </c>
      <c r="I51" s="185"/>
      <c r="J51" s="201" t="s">
        <v>2359</v>
      </c>
      <c r="K51" s="200" t="s">
        <v>2357</v>
      </c>
      <c r="L51" s="200" t="s">
        <v>2358</v>
      </c>
      <c r="M51" s="201" t="s">
        <v>1206</v>
      </c>
      <c r="N51" s="201" t="s">
        <v>2370</v>
      </c>
      <c r="P51" s="141" t="str">
        <f t="shared" si="4"/>
        <v>323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12</v>
      </c>
      <c r="B52" s="146" t="str">
        <f t="shared" si="1"/>
        <v>Sredstva učešća za pomoći</v>
      </c>
      <c r="C52" s="151">
        <v>4224</v>
      </c>
      <c r="D52" s="146" t="str">
        <f t="shared" si="2"/>
        <v>Medicinska i laboratorijska oprema</v>
      </c>
      <c r="E52" s="186" t="s">
        <v>1970</v>
      </c>
      <c r="F52" s="146" t="str">
        <f t="shared" si="3"/>
        <v>Ulaganje u znanost i inovacije (SIIF)</v>
      </c>
      <c r="G52" s="185">
        <v>106283</v>
      </c>
      <c r="H52" s="185"/>
      <c r="I52" s="185"/>
      <c r="J52" s="201" t="s">
        <v>2359</v>
      </c>
      <c r="K52" s="200" t="s">
        <v>2357</v>
      </c>
      <c r="L52" s="200" t="s">
        <v>2358</v>
      </c>
      <c r="M52" s="201" t="s">
        <v>1206</v>
      </c>
      <c r="N52" s="201" t="s">
        <v>2370</v>
      </c>
      <c r="P52" s="141" t="str">
        <f t="shared" si="4"/>
        <v>422</v>
      </c>
      <c r="Q52" s="141" t="str">
        <f t="shared" si="5"/>
        <v>42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12</v>
      </c>
      <c r="B53" s="146" t="str">
        <f t="shared" si="1"/>
        <v>Sredstva učešća za pomoći</v>
      </c>
      <c r="C53" s="151">
        <v>4225</v>
      </c>
      <c r="D53" s="146" t="str">
        <f t="shared" si="2"/>
        <v>Instrumenti, uređaji i strojevi</v>
      </c>
      <c r="E53" s="186" t="s">
        <v>1970</v>
      </c>
      <c r="F53" s="146" t="str">
        <f t="shared" si="3"/>
        <v>Ulaganje u znanost i inovacije (SIIF)</v>
      </c>
      <c r="G53" s="185">
        <v>109814</v>
      </c>
      <c r="H53" s="185"/>
      <c r="I53" s="185"/>
      <c r="J53" s="201" t="s">
        <v>2359</v>
      </c>
      <c r="K53" s="200" t="s">
        <v>2357</v>
      </c>
      <c r="L53" s="200" t="s">
        <v>2358</v>
      </c>
      <c r="M53" s="201" t="s">
        <v>1206</v>
      </c>
      <c r="N53" s="201" t="s">
        <v>2370</v>
      </c>
      <c r="P53" s="141" t="str">
        <f t="shared" si="4"/>
        <v>422</v>
      </c>
      <c r="Q53" s="141" t="str">
        <f t="shared" si="5"/>
        <v>42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12</v>
      </c>
      <c r="B54" s="146" t="str">
        <f t="shared" si="1"/>
        <v>Sredstva učešća za pomoći</v>
      </c>
      <c r="C54" s="151">
        <v>4227</v>
      </c>
      <c r="D54" s="146" t="str">
        <f t="shared" si="2"/>
        <v>Uređaji, strojevi i oprema za ostale namjene</v>
      </c>
      <c r="E54" s="186" t="s">
        <v>1970</v>
      </c>
      <c r="F54" s="146" t="str">
        <f t="shared" si="3"/>
        <v>Ulaganje u znanost i inovacije (SIIF)</v>
      </c>
      <c r="G54" s="185">
        <v>27398</v>
      </c>
      <c r="H54" s="185">
        <v>5250</v>
      </c>
      <c r="I54" s="185"/>
      <c r="J54" s="201" t="s">
        <v>2359</v>
      </c>
      <c r="K54" s="200" t="s">
        <v>2357</v>
      </c>
      <c r="L54" s="200" t="s">
        <v>2358</v>
      </c>
      <c r="M54" s="201" t="s">
        <v>1206</v>
      </c>
      <c r="N54" s="201" t="s">
        <v>2370</v>
      </c>
      <c r="P54" s="141" t="str">
        <f t="shared" si="4"/>
        <v>422</v>
      </c>
      <c r="Q54" s="141" t="str">
        <f t="shared" si="5"/>
        <v>42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12</v>
      </c>
      <c r="B55" s="146" t="str">
        <f t="shared" si="1"/>
        <v>Sredstva učešća za pomoći</v>
      </c>
      <c r="C55" s="151">
        <v>4262</v>
      </c>
      <c r="D55" s="146" t="str">
        <f t="shared" si="2"/>
        <v>Ulaganja u računalne programe</v>
      </c>
      <c r="E55" s="186" t="s">
        <v>1970</v>
      </c>
      <c r="F55" s="146" t="str">
        <f t="shared" si="3"/>
        <v>Ulaganje u znanost i inovacije (SIIF)</v>
      </c>
      <c r="G55" s="185">
        <v>6407</v>
      </c>
      <c r="H55" s="185"/>
      <c r="I55" s="185"/>
      <c r="J55" s="201" t="s">
        <v>2359</v>
      </c>
      <c r="K55" s="200" t="s">
        <v>2357</v>
      </c>
      <c r="L55" s="200" t="s">
        <v>2358</v>
      </c>
      <c r="M55" s="201" t="s">
        <v>1206</v>
      </c>
      <c r="N55" s="201" t="s">
        <v>2370</v>
      </c>
      <c r="P55" s="141" t="str">
        <f t="shared" si="4"/>
        <v>426</v>
      </c>
      <c r="Q55" s="141" t="str">
        <f t="shared" si="5"/>
        <v>42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648" yWindow="759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9" t="s">
        <v>267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5056000</v>
      </c>
      <c r="E5" s="3"/>
      <c r="F5" s="3"/>
      <c r="G5" s="3">
        <v>251000</v>
      </c>
      <c r="H5" s="3"/>
      <c r="I5" s="3">
        <v>4805000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28206970</v>
      </c>
      <c r="E6" s="14">
        <f>+E27+E34</f>
        <v>19410974</v>
      </c>
      <c r="F6" s="14">
        <f t="shared" ref="F6:V6" si="0">+F27+F34</f>
        <v>603048</v>
      </c>
      <c r="G6" s="14">
        <f t="shared" si="0"/>
        <v>1022750</v>
      </c>
      <c r="H6" s="14">
        <f>+H27+H34</f>
        <v>0</v>
      </c>
      <c r="I6" s="14">
        <f t="shared" si="0"/>
        <v>3470000</v>
      </c>
      <c r="J6" s="14">
        <f t="shared" si="0"/>
        <v>181187</v>
      </c>
      <c r="K6" s="14">
        <f t="shared" si="0"/>
        <v>85000</v>
      </c>
      <c r="L6" s="14">
        <f>+L27+L34</f>
        <v>0</v>
      </c>
      <c r="M6" s="14">
        <f t="shared" si="0"/>
        <v>0</v>
      </c>
      <c r="N6" s="14">
        <f t="shared" si="0"/>
        <v>1659821</v>
      </c>
      <c r="O6" s="14">
        <f t="shared" si="0"/>
        <v>1774190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-4616500</v>
      </c>
      <c r="E7" s="113">
        <v>0</v>
      </c>
      <c r="F7" s="113"/>
      <c r="G7" s="113">
        <v>-251000</v>
      </c>
      <c r="H7" s="113"/>
      <c r="I7" s="113">
        <v>-4365500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28646470</v>
      </c>
      <c r="E8" s="14">
        <f>+E5+E6+E7</f>
        <v>19410974</v>
      </c>
      <c r="F8" s="14">
        <f t="shared" ref="F8:V8" si="2">+F5+F6+F7</f>
        <v>603048</v>
      </c>
      <c r="G8" s="14">
        <f t="shared" si="2"/>
        <v>1022750</v>
      </c>
      <c r="H8" s="14">
        <f>+H5+H6+H7</f>
        <v>0</v>
      </c>
      <c r="I8" s="14">
        <f t="shared" si="2"/>
        <v>3909500</v>
      </c>
      <c r="J8" s="14">
        <f t="shared" si="2"/>
        <v>181187</v>
      </c>
      <c r="K8" s="14">
        <f t="shared" si="2"/>
        <v>85000</v>
      </c>
      <c r="L8" s="14">
        <f>+L5+L6+L7</f>
        <v>0</v>
      </c>
      <c r="M8" s="14">
        <f t="shared" si="2"/>
        <v>0</v>
      </c>
      <c r="N8" s="14">
        <f t="shared" si="2"/>
        <v>1659821</v>
      </c>
      <c r="O8" s="14">
        <f t="shared" si="2"/>
        <v>1774190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28646470</v>
      </c>
      <c r="E9" s="136">
        <f>+'PLAN RASHODA I IZDATAKA'!E3</f>
        <v>19410974</v>
      </c>
      <c r="F9" s="136">
        <f>+'PLAN RASHODA I IZDATAKA'!F3</f>
        <v>603048</v>
      </c>
      <c r="G9" s="136">
        <f>+'PLAN RASHODA I IZDATAKA'!G3</f>
        <v>1022750</v>
      </c>
      <c r="H9" s="136">
        <f>+'PLAN RASHODA I IZDATAKA'!H3</f>
        <v>0</v>
      </c>
      <c r="I9" s="136">
        <f>+'PLAN RASHODA I IZDATAKA'!I3</f>
        <v>3909500</v>
      </c>
      <c r="J9" s="136">
        <f>+'PLAN RASHODA I IZDATAKA'!J3</f>
        <v>181187</v>
      </c>
      <c r="K9" s="136">
        <f>+'PLAN RASHODA I IZDATAKA'!K3</f>
        <v>85000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1659821</v>
      </c>
      <c r="O9" s="136">
        <f>+'PLAN RASHODA I IZDATAKA'!O3</f>
        <v>1774190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3615198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181187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1659821</v>
      </c>
      <c r="O13" s="189">
        <f>SUMIFS('Plan prihoda za unos u SAP'!$G$3:$G$501,'Plan prihoda za unos u SAP'!$C$3:$C$501,"=563",'Plan prihoda za unos u SAP'!$K$3:$K$501,"=632")</f>
        <v>1774190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85000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85000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600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600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3470000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3470000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1022150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1022150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20014022</v>
      </c>
      <c r="E24" s="189">
        <f>SUMIFS('Plan prihoda za unos u SAP'!$G$3:$G$501,'Plan prihoda za unos u SAP'!$C$3:$C$501,"=11",'Plan prihoda za unos u SAP'!$K$3:$K$501,"=671")</f>
        <v>19410974</v>
      </c>
      <c r="F24" s="189">
        <f>SUMIFS('Plan prihoda za unos u SAP'!$G$3:$G$501,'Plan prihoda za unos u SAP'!$C$3:$C$501,"=12",'Plan prihoda za unos u SAP'!$K$3:$K$501,"=671")</f>
        <v>603048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28206970</v>
      </c>
      <c r="E27" s="4">
        <f>SUM(E11:E26)</f>
        <v>19410974</v>
      </c>
      <c r="F27" s="4">
        <f t="shared" ref="F27:W27" si="4">SUM(F11:F26)</f>
        <v>603048</v>
      </c>
      <c r="G27" s="4">
        <f t="shared" si="4"/>
        <v>1022750</v>
      </c>
      <c r="H27" s="4">
        <f t="shared" si="4"/>
        <v>0</v>
      </c>
      <c r="I27" s="4">
        <f t="shared" si="4"/>
        <v>3470000</v>
      </c>
      <c r="J27" s="4">
        <f t="shared" si="4"/>
        <v>181187</v>
      </c>
      <c r="K27" s="4">
        <f t="shared" si="4"/>
        <v>85000</v>
      </c>
      <c r="L27" s="4">
        <f t="shared" si="4"/>
        <v>0</v>
      </c>
      <c r="M27" s="4">
        <f t="shared" si="4"/>
        <v>0</v>
      </c>
      <c r="N27" s="4">
        <f t="shared" si="4"/>
        <v>1659821</v>
      </c>
      <c r="O27" s="4">
        <f t="shared" si="4"/>
        <v>1774190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28206970</v>
      </c>
      <c r="E42" s="71">
        <f>+E41+E34+E27</f>
        <v>19410974</v>
      </c>
      <c r="F42" s="71">
        <f t="shared" ref="F42:U42" si="9">+F41+F34+F27</f>
        <v>603048</v>
      </c>
      <c r="G42" s="71">
        <f t="shared" si="9"/>
        <v>1022750</v>
      </c>
      <c r="H42" s="71">
        <f>+H41+H34+H27</f>
        <v>0</v>
      </c>
      <c r="I42" s="71">
        <f t="shared" si="9"/>
        <v>3470000</v>
      </c>
      <c r="J42" s="71">
        <f t="shared" si="9"/>
        <v>181187</v>
      </c>
      <c r="K42" s="71">
        <f t="shared" si="9"/>
        <v>85000</v>
      </c>
      <c r="L42" s="71">
        <f>+L41+L34+L27</f>
        <v>0</v>
      </c>
      <c r="M42" s="71">
        <f>+M41+M34+M27</f>
        <v>0</v>
      </c>
      <c r="N42" s="71">
        <f t="shared" si="9"/>
        <v>1659821</v>
      </c>
      <c r="O42" s="71">
        <f t="shared" si="9"/>
        <v>1774190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4616500</v>
      </c>
      <c r="E46" s="188">
        <f t="shared" ref="E46:W46" si="10">-E7</f>
        <v>0</v>
      </c>
      <c r="F46" s="188">
        <f t="shared" si="10"/>
        <v>0</v>
      </c>
      <c r="G46" s="188">
        <f t="shared" si="10"/>
        <v>251000</v>
      </c>
      <c r="H46" s="188">
        <f t="shared" si="10"/>
        <v>0</v>
      </c>
      <c r="I46" s="188">
        <f t="shared" si="10"/>
        <v>4365500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26084173</v>
      </c>
      <c r="E47" s="14">
        <f t="shared" ref="E47:V47" si="13">+E68+E75</f>
        <v>20204475</v>
      </c>
      <c r="F47" s="14">
        <f t="shared" si="13"/>
        <v>186593</v>
      </c>
      <c r="G47" s="14">
        <f t="shared" si="13"/>
        <v>1022750</v>
      </c>
      <c r="H47" s="14">
        <f>+H68+H75</f>
        <v>0</v>
      </c>
      <c r="I47" s="14">
        <f t="shared" si="13"/>
        <v>3470000</v>
      </c>
      <c r="J47" s="14">
        <f t="shared" si="13"/>
        <v>57996</v>
      </c>
      <c r="K47" s="14">
        <f t="shared" si="13"/>
        <v>85000</v>
      </c>
      <c r="L47" s="14">
        <f>+L68+L75</f>
        <v>0</v>
      </c>
      <c r="M47" s="14">
        <f t="shared" si="13"/>
        <v>0</v>
      </c>
      <c r="N47" s="14">
        <f t="shared" si="13"/>
        <v>496977</v>
      </c>
      <c r="O47" s="14">
        <f t="shared" si="13"/>
        <v>560382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-4177000</v>
      </c>
      <c r="E48" s="113"/>
      <c r="F48" s="113"/>
      <c r="G48" s="113">
        <v>-251000</v>
      </c>
      <c r="H48" s="113"/>
      <c r="I48" s="113">
        <v>-3926000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26523673</v>
      </c>
      <c r="E49" s="14">
        <f>+E46+E47+E48</f>
        <v>20204475</v>
      </c>
      <c r="F49" s="14">
        <f t="shared" ref="F49:V49" si="14">+F46+F47+F48</f>
        <v>186593</v>
      </c>
      <c r="G49" s="14">
        <f t="shared" si="14"/>
        <v>1022750</v>
      </c>
      <c r="H49" s="14">
        <f>+H46+H47+H48</f>
        <v>0</v>
      </c>
      <c r="I49" s="14">
        <f t="shared" si="14"/>
        <v>3909500</v>
      </c>
      <c r="J49" s="14">
        <f t="shared" si="14"/>
        <v>57996</v>
      </c>
      <c r="K49" s="14">
        <f t="shared" si="14"/>
        <v>85000</v>
      </c>
      <c r="L49" s="14">
        <f>+L46+L47+L48</f>
        <v>0</v>
      </c>
      <c r="M49" s="14">
        <f t="shared" si="14"/>
        <v>0</v>
      </c>
      <c r="N49" s="14">
        <f t="shared" si="14"/>
        <v>496977</v>
      </c>
      <c r="O49" s="14">
        <f t="shared" si="14"/>
        <v>560382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26523673</v>
      </c>
      <c r="E50" s="136">
        <f>+'PLAN RASHODA I IZDATAKA'!E71</f>
        <v>20204475</v>
      </c>
      <c r="F50" s="136">
        <f>+'PLAN RASHODA I IZDATAKA'!F71</f>
        <v>186593</v>
      </c>
      <c r="G50" s="136">
        <f>+'PLAN RASHODA I IZDATAKA'!G71</f>
        <v>1022750</v>
      </c>
      <c r="H50" s="136">
        <f>+'PLAN RASHODA I IZDATAKA'!H71</f>
        <v>0</v>
      </c>
      <c r="I50" s="136">
        <f>+'PLAN RASHODA I IZDATAKA'!I71</f>
        <v>3909500</v>
      </c>
      <c r="J50" s="136">
        <f>+'PLAN RASHODA I IZDATAKA'!J71</f>
        <v>57996</v>
      </c>
      <c r="K50" s="136">
        <f>+'PLAN RASHODA I IZDATAKA'!K71</f>
        <v>85000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496977</v>
      </c>
      <c r="O50" s="136">
        <f>+'PLAN RASHODA I IZDATAKA'!O71</f>
        <v>560382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1115355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57996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496977</v>
      </c>
      <c r="O54" s="189">
        <f>SUMIFS('Plan prihoda za unos u SAP'!$H$3:$H$501,'Plan prihoda za unos u SAP'!$C$3:$C$501,"=563",'Plan prihoda za unos u SAP'!$K$3:$K$501,"=632")</f>
        <v>560382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85000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85000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600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600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3470000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3470000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1022150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1022150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20391068</v>
      </c>
      <c r="E65" s="189">
        <f>SUMIFS('Plan prihoda za unos u SAP'!$H$3:$H$501,'Plan prihoda za unos u SAP'!$C$3:$C$501,"=11",'Plan prihoda za unos u SAP'!$K$3:$K$501,"=671")</f>
        <v>20204475</v>
      </c>
      <c r="F65" s="189">
        <f>SUMIFS('Plan prihoda za unos u SAP'!$H$3:$H$501,'Plan prihoda za unos u SAP'!$C$3:$C$501,"=12",'Plan prihoda za unos u SAP'!$K$3:$K$501,"=671")</f>
        <v>186593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26084173</v>
      </c>
      <c r="E68" s="4">
        <f>SUM(E52:E67)</f>
        <v>20204475</v>
      </c>
      <c r="F68" s="4">
        <f t="shared" ref="F68:W68" si="16">SUM(F52:F67)</f>
        <v>186593</v>
      </c>
      <c r="G68" s="4">
        <f t="shared" si="16"/>
        <v>1022750</v>
      </c>
      <c r="H68" s="4">
        <f t="shared" si="16"/>
        <v>0</v>
      </c>
      <c r="I68" s="4">
        <f t="shared" si="16"/>
        <v>3470000</v>
      </c>
      <c r="J68" s="4">
        <f>SUM(J52:J67)</f>
        <v>57996</v>
      </c>
      <c r="K68" s="4">
        <f t="shared" si="16"/>
        <v>85000</v>
      </c>
      <c r="L68" s="4">
        <f t="shared" si="16"/>
        <v>0</v>
      </c>
      <c r="M68" s="4">
        <f t="shared" si="16"/>
        <v>0</v>
      </c>
      <c r="N68" s="4">
        <f t="shared" si="16"/>
        <v>496977</v>
      </c>
      <c r="O68" s="4">
        <f t="shared" si="16"/>
        <v>560382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26084173</v>
      </c>
      <c r="E83" s="71">
        <f t="shared" ref="E83:V83" si="21">+E82+E75+E68</f>
        <v>20204475</v>
      </c>
      <c r="F83" s="71">
        <f t="shared" si="21"/>
        <v>186593</v>
      </c>
      <c r="G83" s="71">
        <f t="shared" si="21"/>
        <v>1022750</v>
      </c>
      <c r="H83" s="71">
        <f>+H82+H75+H68</f>
        <v>0</v>
      </c>
      <c r="I83" s="71">
        <f t="shared" si="21"/>
        <v>3470000</v>
      </c>
      <c r="J83" s="71">
        <f t="shared" si="21"/>
        <v>57996</v>
      </c>
      <c r="K83" s="71">
        <f t="shared" si="21"/>
        <v>85000</v>
      </c>
      <c r="L83" s="71">
        <f>+L82+L75+L68</f>
        <v>0</v>
      </c>
      <c r="M83" s="71">
        <f>+M82+M75+M68</f>
        <v>0</v>
      </c>
      <c r="N83" s="71">
        <f t="shared" si="21"/>
        <v>496977</v>
      </c>
      <c r="O83" s="71">
        <f t="shared" si="21"/>
        <v>560382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4177000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251000</v>
      </c>
      <c r="H87" s="188">
        <f>-H48</f>
        <v>0</v>
      </c>
      <c r="I87" s="188">
        <f t="shared" si="22"/>
        <v>3926000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24874108</v>
      </c>
      <c r="E88" s="14">
        <f t="shared" ref="E88:V88" si="24">+E109+E116</f>
        <v>20291558</v>
      </c>
      <c r="F88" s="14">
        <f t="shared" si="24"/>
        <v>680</v>
      </c>
      <c r="G88" s="14">
        <f t="shared" si="24"/>
        <v>1022750</v>
      </c>
      <c r="H88" s="14">
        <f>+H109+H116</f>
        <v>0</v>
      </c>
      <c r="I88" s="14">
        <f t="shared" si="24"/>
        <v>3470000</v>
      </c>
      <c r="J88" s="14">
        <f t="shared" si="24"/>
        <v>0</v>
      </c>
      <c r="K88" s="14">
        <f t="shared" si="24"/>
        <v>85000</v>
      </c>
      <c r="L88" s="14">
        <f>+L109+L116</f>
        <v>0</v>
      </c>
      <c r="M88" s="14">
        <f t="shared" si="24"/>
        <v>0</v>
      </c>
      <c r="N88" s="14">
        <f t="shared" si="24"/>
        <v>4120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-3737500</v>
      </c>
      <c r="E89" s="113"/>
      <c r="F89" s="113"/>
      <c r="G89" s="113">
        <v>-251000</v>
      </c>
      <c r="H89" s="113"/>
      <c r="I89" s="113">
        <v>-3486500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25313608</v>
      </c>
      <c r="E90" s="14">
        <f>+E87+E88+E89</f>
        <v>20291558</v>
      </c>
      <c r="F90" s="14">
        <f t="shared" ref="F90:V90" si="25">+F87+F88+F89</f>
        <v>680</v>
      </c>
      <c r="G90" s="14">
        <f t="shared" si="25"/>
        <v>1022750</v>
      </c>
      <c r="H90" s="14">
        <f>+H87+H88+H89</f>
        <v>0</v>
      </c>
      <c r="I90" s="14">
        <f t="shared" si="25"/>
        <v>3909500</v>
      </c>
      <c r="J90" s="14">
        <f t="shared" si="25"/>
        <v>0</v>
      </c>
      <c r="K90" s="14">
        <f t="shared" si="25"/>
        <v>85000</v>
      </c>
      <c r="L90" s="14">
        <f>+L87+L88+L89</f>
        <v>0</v>
      </c>
      <c r="M90" s="14">
        <f t="shared" si="25"/>
        <v>0</v>
      </c>
      <c r="N90" s="14">
        <f t="shared" si="25"/>
        <v>4120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25313608</v>
      </c>
      <c r="E91" s="136">
        <f>+'PLAN RASHODA I IZDATAKA'!E91</f>
        <v>20291558</v>
      </c>
      <c r="F91" s="136">
        <f>+'PLAN RASHODA I IZDATAKA'!F91</f>
        <v>680</v>
      </c>
      <c r="G91" s="136">
        <f>+'PLAN RASHODA I IZDATAKA'!G91</f>
        <v>1022750</v>
      </c>
      <c r="H91" s="136">
        <f>+'PLAN RASHODA I IZDATAKA'!H91</f>
        <v>0</v>
      </c>
      <c r="I91" s="136">
        <f>+'PLAN RASHODA I IZDATAKA'!I91</f>
        <v>3909500</v>
      </c>
      <c r="J91" s="136">
        <f>+'PLAN RASHODA I IZDATAKA'!J91</f>
        <v>0</v>
      </c>
      <c r="K91" s="136">
        <f>+'PLAN RASHODA I IZDATAKA'!K91</f>
        <v>85000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4120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4120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4120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85000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85000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600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600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3470000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3470000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1022150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1022150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20292238</v>
      </c>
      <c r="E106" s="189">
        <f>SUMIFS('Plan prihoda za unos u SAP'!$I$3:$I$501,'Plan prihoda za unos u SAP'!$C$3:$C$501,"=11",'Plan prihoda za unos u SAP'!$K$3:$K$501,"=671")</f>
        <v>20291558</v>
      </c>
      <c r="F106" s="189">
        <f>SUMIFS('Plan prihoda za unos u SAP'!$I$3:$I$501,'Plan prihoda za unos u SAP'!$C$3:$C$501,"=12",'Plan prihoda za unos u SAP'!$K$3:$K$501,"=671")</f>
        <v>680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24874108</v>
      </c>
      <c r="E109" s="4">
        <f>SUM(E93:E108)</f>
        <v>20291558</v>
      </c>
      <c r="F109" s="4">
        <f t="shared" ref="F109:W109" si="27">SUM(F93:F108)</f>
        <v>680</v>
      </c>
      <c r="G109" s="4">
        <f t="shared" si="27"/>
        <v>1022750</v>
      </c>
      <c r="H109" s="4">
        <f t="shared" si="27"/>
        <v>0</v>
      </c>
      <c r="I109" s="4">
        <f t="shared" si="27"/>
        <v>3470000</v>
      </c>
      <c r="J109" s="4">
        <f t="shared" si="27"/>
        <v>0</v>
      </c>
      <c r="K109" s="4">
        <f t="shared" si="27"/>
        <v>85000</v>
      </c>
      <c r="L109" s="4">
        <f t="shared" si="27"/>
        <v>0</v>
      </c>
      <c r="M109" s="4">
        <f t="shared" si="27"/>
        <v>0</v>
      </c>
      <c r="N109" s="4">
        <f t="shared" si="27"/>
        <v>4120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24874108</v>
      </c>
      <c r="E124" s="71">
        <f>+E123+E116+E109</f>
        <v>20291558</v>
      </c>
      <c r="F124" s="71">
        <f t="shared" ref="F124:W124" si="32">+F123+F116+F109</f>
        <v>680</v>
      </c>
      <c r="G124" s="71">
        <f t="shared" si="32"/>
        <v>1022750</v>
      </c>
      <c r="H124" s="71">
        <f>+H123+H116+H109</f>
        <v>0</v>
      </c>
      <c r="I124" s="71">
        <f t="shared" si="32"/>
        <v>3470000</v>
      </c>
      <c r="J124" s="71">
        <f t="shared" si="32"/>
        <v>0</v>
      </c>
      <c r="K124" s="71">
        <f t="shared" si="32"/>
        <v>85000</v>
      </c>
      <c r="L124" s="71">
        <f>+L123+L116+L109</f>
        <v>0</v>
      </c>
      <c r="M124" s="71">
        <f t="shared" si="32"/>
        <v>0</v>
      </c>
      <c r="N124" s="71">
        <f t="shared" si="32"/>
        <v>4120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xWindow="1185" yWindow="451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tabSelected="1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0" t="s">
        <v>2144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28646470</v>
      </c>
      <c r="E3" s="121">
        <f t="shared" ref="E3:W3" si="0">E4+E38+E58</f>
        <v>19410974</v>
      </c>
      <c r="F3" s="121">
        <f t="shared" si="0"/>
        <v>603048</v>
      </c>
      <c r="G3" s="121">
        <f t="shared" si="0"/>
        <v>1022750</v>
      </c>
      <c r="H3" s="121">
        <f>H4+H38+H58</f>
        <v>0</v>
      </c>
      <c r="I3" s="121">
        <f t="shared" si="0"/>
        <v>3909500</v>
      </c>
      <c r="J3" s="121">
        <f t="shared" si="0"/>
        <v>181187</v>
      </c>
      <c r="K3" s="121">
        <f t="shared" si="0"/>
        <v>85000</v>
      </c>
      <c r="L3" s="121">
        <f>L4+L38+L58</f>
        <v>0</v>
      </c>
      <c r="M3" s="121">
        <f t="shared" si="0"/>
        <v>0</v>
      </c>
      <c r="N3" s="121">
        <f t="shared" si="0"/>
        <v>1659821</v>
      </c>
      <c r="O3" s="121">
        <f t="shared" si="0"/>
        <v>1774190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25379758</v>
      </c>
      <c r="E4" s="125">
        <f>E5+E9+E15+E19+E23+E30+E33</f>
        <v>18906373</v>
      </c>
      <c r="F4" s="125">
        <f t="shared" ref="F4:W4" si="2">F5+F9+F15+F19+F23+F30+F33</f>
        <v>302156</v>
      </c>
      <c r="G4" s="125">
        <f t="shared" si="2"/>
        <v>1022750</v>
      </c>
      <c r="H4" s="125">
        <f>H5+H9+H15+H19+H23+H30+H33</f>
        <v>0</v>
      </c>
      <c r="I4" s="125">
        <f t="shared" si="2"/>
        <v>3259500</v>
      </c>
      <c r="J4" s="125">
        <f t="shared" si="2"/>
        <v>75014</v>
      </c>
      <c r="K4" s="125">
        <f t="shared" si="2"/>
        <v>85000</v>
      </c>
      <c r="L4" s="125">
        <f>L5+L9+L15+L19+L23+L30+L33</f>
        <v>0</v>
      </c>
      <c r="M4" s="125">
        <f t="shared" si="2"/>
        <v>0</v>
      </c>
      <c r="N4" s="125">
        <f t="shared" si="2"/>
        <v>1370876</v>
      </c>
      <c r="O4" s="125">
        <f t="shared" si="2"/>
        <v>358089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19774057</v>
      </c>
      <c r="E5" s="12">
        <f>SUM(E6:E8)</f>
        <v>16581037</v>
      </c>
      <c r="F5" s="12">
        <f t="shared" ref="F5:W5" si="3">SUM(F6:F8)</f>
        <v>176503</v>
      </c>
      <c r="G5" s="12">
        <f t="shared" si="3"/>
        <v>457750</v>
      </c>
      <c r="H5" s="12">
        <f>SUM(H6:H8)</f>
        <v>0</v>
      </c>
      <c r="I5" s="12">
        <f t="shared" si="3"/>
        <v>1514500</v>
      </c>
      <c r="J5" s="12">
        <f t="shared" si="3"/>
        <v>27336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932998</v>
      </c>
      <c r="O5" s="12">
        <f t="shared" si="3"/>
        <v>83933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16624130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13926258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115034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1300000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23464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837328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72046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2315094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2265094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834833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389685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61469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57750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214500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3872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95670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11887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5500672</v>
      </c>
      <c r="E9" s="78">
        <f t="shared" ref="E9:W9" si="4">SUM(E10:E14)</f>
        <v>2301307</v>
      </c>
      <c r="F9" s="78">
        <f t="shared" si="4"/>
        <v>125653</v>
      </c>
      <c r="G9" s="78">
        <f>SUM(G10:G14)</f>
        <v>565000</v>
      </c>
      <c r="H9" s="78">
        <f>SUM(H10:H14)</f>
        <v>0</v>
      </c>
      <c r="I9" s="78">
        <f t="shared" si="4"/>
        <v>1664000</v>
      </c>
      <c r="J9" s="78">
        <f t="shared" si="4"/>
        <v>47678</v>
      </c>
      <c r="K9" s="78">
        <f t="shared" si="4"/>
        <v>85000</v>
      </c>
      <c r="L9" s="78">
        <f>SUM(L10:L14)</f>
        <v>0</v>
      </c>
      <c r="M9" s="78">
        <f t="shared" si="4"/>
        <v>0</v>
      </c>
      <c r="N9" s="78">
        <f t="shared" si="4"/>
        <v>437878</v>
      </c>
      <c r="O9" s="78">
        <f t="shared" si="4"/>
        <v>274156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807950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344274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34438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9088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85000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126480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68670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883939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727588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953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20000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130000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5398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3518522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1178184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90262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510000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1190000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38590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306000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205486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90000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200261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51261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129000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25029</v>
      </c>
      <c r="E15" s="4">
        <f t="shared" ref="E15:W15" si="5">SUM(E16:E18)</f>
        <v>24029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25029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24029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70000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70000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70000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70000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10000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10000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10000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10000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3266712</v>
      </c>
      <c r="E38" s="126">
        <f>E42+E49+E51+E53+E39</f>
        <v>504601</v>
      </c>
      <c r="F38" s="126">
        <f t="shared" ref="F38:W38" si="10">F42+F49+F51+F53+F39</f>
        <v>300892</v>
      </c>
      <c r="G38" s="126">
        <f t="shared" si="10"/>
        <v>0</v>
      </c>
      <c r="H38" s="126">
        <f>H42+H49+H51+H53+H39</f>
        <v>0</v>
      </c>
      <c r="I38" s="126">
        <f t="shared" si="10"/>
        <v>650000</v>
      </c>
      <c r="J38" s="126">
        <f t="shared" si="10"/>
        <v>106173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288945</v>
      </c>
      <c r="O38" s="126">
        <f t="shared" si="10"/>
        <v>1416101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3266712</v>
      </c>
      <c r="E42" s="4">
        <f t="shared" ref="E42:W42" si="12">SUM(E43:E48)</f>
        <v>504601</v>
      </c>
      <c r="F42" s="4">
        <f t="shared" si="12"/>
        <v>300892</v>
      </c>
      <c r="G42" s="4">
        <f t="shared" si="12"/>
        <v>0</v>
      </c>
      <c r="H42" s="4">
        <f>SUM(H43:H48)</f>
        <v>0</v>
      </c>
      <c r="I42" s="4">
        <f t="shared" si="12"/>
        <v>650000</v>
      </c>
      <c r="J42" s="4">
        <f t="shared" si="12"/>
        <v>106173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288945</v>
      </c>
      <c r="O42" s="4">
        <f t="shared" si="12"/>
        <v>1416101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3175941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456544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294485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650000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106173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288945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1379794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48057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48057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42714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6407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36307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26523673</v>
      </c>
      <c r="E71" s="121">
        <f t="shared" ref="E71:V71" si="20">+E72+E80+E86</f>
        <v>20204475</v>
      </c>
      <c r="F71" s="121">
        <f t="shared" si="20"/>
        <v>186593</v>
      </c>
      <c r="G71" s="121">
        <f t="shared" si="20"/>
        <v>1022750</v>
      </c>
      <c r="H71" s="121">
        <f>+H72+H80+H86</f>
        <v>0</v>
      </c>
      <c r="I71" s="121">
        <f t="shared" si="20"/>
        <v>3909500</v>
      </c>
      <c r="J71" s="121">
        <f t="shared" si="20"/>
        <v>57996</v>
      </c>
      <c r="K71" s="121">
        <f t="shared" si="20"/>
        <v>85000</v>
      </c>
      <c r="L71" s="121">
        <f>+L72+L80+L86</f>
        <v>0</v>
      </c>
      <c r="M71" s="121">
        <f t="shared" si="20"/>
        <v>0</v>
      </c>
      <c r="N71" s="121">
        <f t="shared" si="20"/>
        <v>496977</v>
      </c>
      <c r="O71" s="121">
        <f t="shared" si="20"/>
        <v>560382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25283611</v>
      </c>
      <c r="E72" s="130">
        <f t="shared" ref="E72:V72" si="22">SUM(E73:E79)</f>
        <v>19649413</v>
      </c>
      <c r="F72" s="130">
        <f t="shared" si="22"/>
        <v>181343</v>
      </c>
      <c r="G72" s="130">
        <f t="shared" si="22"/>
        <v>1022750</v>
      </c>
      <c r="H72" s="130">
        <f>SUM(H73:H79)</f>
        <v>0</v>
      </c>
      <c r="I72" s="130">
        <f t="shared" si="22"/>
        <v>3259500</v>
      </c>
      <c r="J72" s="130">
        <f t="shared" si="22"/>
        <v>57996</v>
      </c>
      <c r="K72" s="130">
        <f t="shared" si="22"/>
        <v>85000</v>
      </c>
      <c r="L72" s="130">
        <f>SUM(L73:L79)</f>
        <v>0</v>
      </c>
      <c r="M72" s="130">
        <f t="shared" si="22"/>
        <v>0</v>
      </c>
      <c r="N72" s="130">
        <f t="shared" si="22"/>
        <v>496977</v>
      </c>
      <c r="O72" s="130">
        <f t="shared" si="22"/>
        <v>530632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19464120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17111630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56456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457750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1514500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3867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235984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83933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5712060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2511352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124887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565000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1664000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54129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85000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260993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446699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27431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26431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70000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70000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10000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1240062</v>
      </c>
      <c r="E80" s="131">
        <f t="shared" ref="E80:V80" si="23">SUM(E81:E85)</f>
        <v>555062</v>
      </c>
      <c r="F80" s="131">
        <f t="shared" si="23"/>
        <v>5250</v>
      </c>
      <c r="G80" s="131">
        <f t="shared" si="23"/>
        <v>0</v>
      </c>
      <c r="H80" s="131">
        <f>SUM(H81:H85)</f>
        <v>0</v>
      </c>
      <c r="I80" s="131">
        <f t="shared" si="23"/>
        <v>650000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29750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1240062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555062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5250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650000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29750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25313608</v>
      </c>
      <c r="E91" s="121">
        <f t="shared" ref="E91:W91" si="25">E92+E100+E106</f>
        <v>20291558</v>
      </c>
      <c r="F91" s="121">
        <f t="shared" si="25"/>
        <v>680</v>
      </c>
      <c r="G91" s="121">
        <f t="shared" si="25"/>
        <v>1022750</v>
      </c>
      <c r="H91" s="121">
        <f>H92+H100+H106</f>
        <v>0</v>
      </c>
      <c r="I91" s="121">
        <f t="shared" si="25"/>
        <v>3909500</v>
      </c>
      <c r="J91" s="121">
        <f t="shared" si="25"/>
        <v>0</v>
      </c>
      <c r="K91" s="121">
        <f t="shared" si="25"/>
        <v>85000</v>
      </c>
      <c r="L91" s="121">
        <f>L92+L100+L106</f>
        <v>0</v>
      </c>
      <c r="M91" s="121">
        <f t="shared" si="25"/>
        <v>0</v>
      </c>
      <c r="N91" s="121">
        <f t="shared" si="25"/>
        <v>4120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24108546</v>
      </c>
      <c r="E92" s="130">
        <f t="shared" ref="E92:G92" si="27">SUM(E93:E99)</f>
        <v>19736496</v>
      </c>
      <c r="F92" s="130">
        <f t="shared" si="27"/>
        <v>680</v>
      </c>
      <c r="G92" s="130">
        <f t="shared" si="27"/>
        <v>1022750</v>
      </c>
      <c r="H92" s="130">
        <f>SUM(H93:H99)</f>
        <v>0</v>
      </c>
      <c r="I92" s="130">
        <f t="shared" ref="I92:K92" si="28">SUM(I93:I99)</f>
        <v>3259500</v>
      </c>
      <c r="J92" s="130">
        <f t="shared" si="28"/>
        <v>0</v>
      </c>
      <c r="K92" s="130">
        <f t="shared" si="28"/>
        <v>85000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4120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19174239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17197189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680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457750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1514500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4120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4826876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2512876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565000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1664000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85000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27431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26431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70000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70000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10000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10000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1205062</v>
      </c>
      <c r="E100" s="131">
        <f t="shared" ref="E100:G100" si="31">SUM(E101:E105)</f>
        <v>555062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650000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1205062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555062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650000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3" t="s">
        <v>226</v>
      </c>
      <c r="B10" s="305" t="s">
        <v>227</v>
      </c>
      <c r="C10" s="305" t="s">
        <v>228</v>
      </c>
      <c r="D10" s="308" t="s">
        <v>229</v>
      </c>
      <c r="E10" s="301" t="s">
        <v>2137</v>
      </c>
      <c r="F10" s="301" t="s">
        <v>230</v>
      </c>
      <c r="G10" s="301" t="s">
        <v>791</v>
      </c>
      <c r="H10" s="301" t="s">
        <v>2138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A56" sqref="A5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375" workbookViewId="0">
      <selection activeCell="A390" sqref="A39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akrajina</cp:lastModifiedBy>
  <cp:lastPrinted>2020-10-14T11:57:24Z</cp:lastPrinted>
  <dcterms:created xsi:type="dcterms:W3CDTF">2018-09-10T07:36:17Z</dcterms:created>
  <dcterms:modified xsi:type="dcterms:W3CDTF">2021-01-08T11:39:35Z</dcterms:modified>
</cp:coreProperties>
</file>