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FOS\Desktop\ZA OBJAVU FP\"/>
    </mc:Choice>
  </mc:AlternateContent>
  <xr:revisionPtr revIDLastSave="0" documentId="13_ncr:1_{D8E0AC12-91AA-4E4D-B9E4-687C78CB03D1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10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M39" i="4" l="1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W12" i="31"/>
  <c r="U12" i="31"/>
  <c r="S12" i="31"/>
  <c r="Q12" i="31"/>
  <c r="P12" i="31"/>
  <c r="O12" i="31"/>
  <c r="M12" i="31"/>
  <c r="L12" i="31"/>
  <c r="H12" i="31"/>
  <c r="W35" i="31"/>
  <c r="U35" i="31"/>
  <c r="S35" i="31"/>
  <c r="Q35" i="31"/>
  <c r="P35" i="31"/>
  <c r="O35" i="31"/>
  <c r="M35" i="31"/>
  <c r="L35" i="31"/>
  <c r="H35" i="31"/>
  <c r="W34" i="31"/>
  <c r="U34" i="31"/>
  <c r="S34" i="31"/>
  <c r="Q34" i="31"/>
  <c r="P34" i="31"/>
  <c r="O34" i="31"/>
  <c r="M34" i="31"/>
  <c r="L34" i="31"/>
  <c r="H34" i="31"/>
  <c r="W23" i="31"/>
  <c r="U23" i="31"/>
  <c r="S23" i="31"/>
  <c r="Q23" i="31"/>
  <c r="P23" i="31"/>
  <c r="O23" i="31"/>
  <c r="M23" i="31"/>
  <c r="L23" i="31"/>
  <c r="H23" i="31"/>
  <c r="W24" i="31"/>
  <c r="U24" i="31"/>
  <c r="S24" i="31"/>
  <c r="Q24" i="31"/>
  <c r="P24" i="31"/>
  <c r="O24" i="31"/>
  <c r="M24" i="31"/>
  <c r="L24" i="31"/>
  <c r="H24" i="31"/>
  <c r="G10" i="25" l="1"/>
  <c r="T10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G105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G9" i="25" s="1"/>
  <c r="T9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G14" i="25" s="1"/>
  <c r="T14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8" i="25" l="1"/>
  <c r="T18" i="25" s="1"/>
  <c r="G15" i="25"/>
  <c r="T15" i="25" s="1"/>
  <c r="G21" i="25"/>
  <c r="T21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W51" i="14"/>
  <c r="U51" i="14"/>
  <c r="S51" i="14"/>
  <c r="Q51" i="14"/>
  <c r="P51" i="14"/>
  <c r="O51" i="14"/>
  <c r="M51" i="14"/>
  <c r="L51" i="14"/>
  <c r="H51" i="14"/>
  <c r="W50" i="14"/>
  <c r="U50" i="14"/>
  <c r="S50" i="14"/>
  <c r="Q50" i="14"/>
  <c r="P50" i="14"/>
  <c r="O50" i="14"/>
  <c r="M50" i="14"/>
  <c r="L50" i="14"/>
  <c r="H50" i="14"/>
  <c r="W49" i="14"/>
  <c r="U49" i="14"/>
  <c r="S49" i="14"/>
  <c r="Q49" i="14"/>
  <c r="P49" i="14"/>
  <c r="O49" i="14"/>
  <c r="M49" i="14"/>
  <c r="L49" i="14"/>
  <c r="H49" i="14"/>
  <c r="W48" i="14"/>
  <c r="U48" i="14"/>
  <c r="S48" i="14"/>
  <c r="Q48" i="14"/>
  <c r="P48" i="14"/>
  <c r="O48" i="14"/>
  <c r="M48" i="14"/>
  <c r="L48" i="14"/>
  <c r="H48" i="14"/>
  <c r="W46" i="14"/>
  <c r="U46" i="14"/>
  <c r="S46" i="14"/>
  <c r="Q46" i="14"/>
  <c r="P46" i="14"/>
  <c r="O46" i="14"/>
  <c r="M46" i="14"/>
  <c r="L46" i="14"/>
  <c r="H46" i="14"/>
  <c r="W45" i="14"/>
  <c r="U45" i="14"/>
  <c r="S45" i="14"/>
  <c r="Q45" i="14"/>
  <c r="P45" i="14"/>
  <c r="O45" i="14"/>
  <c r="M45" i="14"/>
  <c r="L45" i="14"/>
  <c r="H45" i="14"/>
  <c r="W44" i="14"/>
  <c r="U44" i="14"/>
  <c r="S44" i="14"/>
  <c r="Q44" i="14"/>
  <c r="P44" i="14"/>
  <c r="O44" i="14"/>
  <c r="M44" i="14"/>
  <c r="L44" i="14"/>
  <c r="H44" i="14"/>
  <c r="W43" i="14"/>
  <c r="U43" i="14"/>
  <c r="S43" i="14"/>
  <c r="Q43" i="14"/>
  <c r="P43" i="14"/>
  <c r="O43" i="14"/>
  <c r="M43" i="14"/>
  <c r="L43" i="14"/>
  <c r="H43" i="14"/>
  <c r="W42" i="14"/>
  <c r="U42" i="14"/>
  <c r="S42" i="14"/>
  <c r="Q42" i="14"/>
  <c r="P42" i="14"/>
  <c r="O42" i="14"/>
  <c r="M42" i="14"/>
  <c r="L42" i="14"/>
  <c r="H42" i="14"/>
  <c r="W41" i="14"/>
  <c r="U41" i="14"/>
  <c r="S41" i="14"/>
  <c r="Q41" i="14"/>
  <c r="P41" i="14"/>
  <c r="O41" i="14"/>
  <c r="M41" i="14"/>
  <c r="L41" i="14"/>
  <c r="H41" i="14"/>
  <c r="W40" i="14"/>
  <c r="U40" i="14"/>
  <c r="S40" i="14"/>
  <c r="Q40" i="14"/>
  <c r="P40" i="14"/>
  <c r="O40" i="14"/>
  <c r="M40" i="14"/>
  <c r="L40" i="14"/>
  <c r="H40" i="14"/>
  <c r="W35" i="14"/>
  <c r="U35" i="14"/>
  <c r="S35" i="14"/>
  <c r="Q35" i="14"/>
  <c r="P35" i="14"/>
  <c r="O35" i="14"/>
  <c r="M35" i="14"/>
  <c r="L35" i="14"/>
  <c r="H35" i="14"/>
  <c r="W34" i="14"/>
  <c r="U34" i="14"/>
  <c r="S34" i="14"/>
  <c r="Q34" i="14"/>
  <c r="P34" i="14"/>
  <c r="O34" i="14"/>
  <c r="M34" i="14"/>
  <c r="L34" i="14"/>
  <c r="H34" i="14"/>
  <c r="W33" i="14"/>
  <c r="U33" i="14"/>
  <c r="S33" i="14"/>
  <c r="Q33" i="14"/>
  <c r="P33" i="14"/>
  <c r="O33" i="14"/>
  <c r="M33" i="14"/>
  <c r="L33" i="14"/>
  <c r="H33" i="14"/>
  <c r="W32" i="14"/>
  <c r="U32" i="14"/>
  <c r="S32" i="14"/>
  <c r="Q32" i="14"/>
  <c r="P32" i="14"/>
  <c r="O32" i="14"/>
  <c r="M32" i="14"/>
  <c r="L32" i="14"/>
  <c r="H32" i="14"/>
  <c r="W31" i="14"/>
  <c r="U31" i="14"/>
  <c r="S31" i="14"/>
  <c r="Q31" i="14"/>
  <c r="P31" i="14"/>
  <c r="O31" i="14"/>
  <c r="M31" i="14"/>
  <c r="L31" i="14"/>
  <c r="H31" i="14"/>
  <c r="W29" i="14"/>
  <c r="U29" i="14"/>
  <c r="S29" i="14"/>
  <c r="Q29" i="14"/>
  <c r="P29" i="14"/>
  <c r="O29" i="14"/>
  <c r="M29" i="14"/>
  <c r="L29" i="14"/>
  <c r="H29" i="14"/>
  <c r="W28" i="14"/>
  <c r="U28" i="14"/>
  <c r="S28" i="14"/>
  <c r="Q28" i="14"/>
  <c r="P28" i="14"/>
  <c r="O28" i="14"/>
  <c r="M28" i="14"/>
  <c r="L28" i="14"/>
  <c r="H28" i="14"/>
  <c r="W27" i="14"/>
  <c r="U27" i="14"/>
  <c r="S27" i="14"/>
  <c r="Q27" i="14"/>
  <c r="P27" i="14"/>
  <c r="O27" i="14"/>
  <c r="M27" i="14"/>
  <c r="L27" i="14"/>
  <c r="H27" i="14"/>
  <c r="W26" i="14"/>
  <c r="U26" i="14"/>
  <c r="S26" i="14"/>
  <c r="Q26" i="14"/>
  <c r="P26" i="14"/>
  <c r="O26" i="14"/>
  <c r="M26" i="14"/>
  <c r="L26" i="14"/>
  <c r="H26" i="14"/>
  <c r="W25" i="14"/>
  <c r="U25" i="14"/>
  <c r="S25" i="14"/>
  <c r="Q25" i="14"/>
  <c r="P25" i="14"/>
  <c r="O25" i="14"/>
  <c r="M25" i="14"/>
  <c r="L25" i="14"/>
  <c r="H25" i="14"/>
  <c r="W24" i="14"/>
  <c r="U24" i="14"/>
  <c r="S24" i="14"/>
  <c r="Q24" i="14"/>
  <c r="P24" i="14"/>
  <c r="O24" i="14"/>
  <c r="M24" i="14"/>
  <c r="L24" i="14"/>
  <c r="H24" i="14"/>
  <c r="W23" i="14"/>
  <c r="U23" i="14"/>
  <c r="S23" i="14"/>
  <c r="Q23" i="14"/>
  <c r="P23" i="14"/>
  <c r="O23" i="14"/>
  <c r="M23" i="14"/>
  <c r="L23" i="14"/>
  <c r="H23" i="14"/>
  <c r="W18" i="14"/>
  <c r="U18" i="14"/>
  <c r="S18" i="14"/>
  <c r="Q18" i="14"/>
  <c r="P18" i="14"/>
  <c r="O18" i="14"/>
  <c r="M18" i="14"/>
  <c r="L18" i="14"/>
  <c r="H18" i="14"/>
  <c r="W17" i="14"/>
  <c r="U17" i="14"/>
  <c r="S17" i="14"/>
  <c r="Q17" i="14"/>
  <c r="P17" i="14"/>
  <c r="O17" i="14"/>
  <c r="M17" i="14"/>
  <c r="L17" i="14"/>
  <c r="H17" i="14"/>
  <c r="W16" i="14"/>
  <c r="U16" i="14"/>
  <c r="S16" i="14"/>
  <c r="Q16" i="14"/>
  <c r="P16" i="14"/>
  <c r="O16" i="14"/>
  <c r="M16" i="14"/>
  <c r="L16" i="14"/>
  <c r="H16" i="14"/>
  <c r="W15" i="14"/>
  <c r="U15" i="14"/>
  <c r="S15" i="14"/>
  <c r="Q15" i="14"/>
  <c r="P15" i="14"/>
  <c r="O15" i="14"/>
  <c r="M15" i="14"/>
  <c r="L15" i="14"/>
  <c r="H15" i="14"/>
  <c r="W14" i="14"/>
  <c r="U14" i="14"/>
  <c r="S14" i="14"/>
  <c r="Q14" i="14"/>
  <c r="P14" i="14"/>
  <c r="O14" i="14"/>
  <c r="M14" i="14"/>
  <c r="L14" i="14"/>
  <c r="H14" i="14"/>
  <c r="W12" i="14"/>
  <c r="U12" i="14"/>
  <c r="S12" i="14"/>
  <c r="Q12" i="14"/>
  <c r="P12" i="14"/>
  <c r="O12" i="14"/>
  <c r="M12" i="14"/>
  <c r="L12" i="14"/>
  <c r="H12" i="14"/>
  <c r="W11" i="14"/>
  <c r="U11" i="14"/>
  <c r="S11" i="14"/>
  <c r="Q11" i="14"/>
  <c r="P11" i="14"/>
  <c r="O11" i="14"/>
  <c r="M11" i="14"/>
  <c r="L11" i="14"/>
  <c r="H11" i="14"/>
  <c r="W10" i="14"/>
  <c r="U10" i="14"/>
  <c r="S10" i="14"/>
  <c r="Q10" i="14"/>
  <c r="P10" i="14"/>
  <c r="O10" i="14"/>
  <c r="M10" i="14"/>
  <c r="L10" i="14"/>
  <c r="H10" i="14"/>
  <c r="W9" i="14"/>
  <c r="U9" i="14"/>
  <c r="S9" i="14"/>
  <c r="Q9" i="14"/>
  <c r="P9" i="14"/>
  <c r="O9" i="14"/>
  <c r="M9" i="14"/>
  <c r="L9" i="14"/>
  <c r="H9" i="14"/>
  <c r="W8" i="14"/>
  <c r="U8" i="14"/>
  <c r="S8" i="14"/>
  <c r="Q8" i="14"/>
  <c r="P8" i="14"/>
  <c r="O8" i="14"/>
  <c r="M8" i="14"/>
  <c r="L8" i="14"/>
  <c r="H8" i="14"/>
  <c r="W7" i="14"/>
  <c r="U7" i="14"/>
  <c r="S7" i="14"/>
  <c r="Q7" i="14"/>
  <c r="P7" i="14"/>
  <c r="O7" i="14"/>
  <c r="M7" i="14"/>
  <c r="L7" i="14"/>
  <c r="H7" i="14"/>
  <c r="W6" i="14"/>
  <c r="U6" i="14"/>
  <c r="S6" i="14"/>
  <c r="Q6" i="14"/>
  <c r="P6" i="14"/>
  <c r="O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H33" i="31"/>
  <c r="L33" i="31"/>
  <c r="M33" i="31"/>
  <c r="O33" i="31"/>
  <c r="P33" i="31"/>
  <c r="Q33" i="31"/>
  <c r="S33" i="31"/>
  <c r="U33" i="31"/>
  <c r="W33" i="31"/>
  <c r="H22" i="31"/>
  <c r="L22" i="31"/>
  <c r="M22" i="31"/>
  <c r="O22" i="31"/>
  <c r="P22" i="31"/>
  <c r="Q22" i="31"/>
  <c r="S22" i="31"/>
  <c r="U22" i="31"/>
  <c r="W22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F13" i="31" l="1"/>
  <c r="F23" i="31"/>
  <c r="F24" i="31"/>
  <c r="F35" i="31"/>
  <c r="F34" i="31"/>
  <c r="F12" i="31"/>
  <c r="F52" i="14"/>
  <c r="F35" i="14"/>
  <c r="F18" i="14"/>
  <c r="F6" i="14"/>
  <c r="F40" i="14"/>
  <c r="F23" i="14"/>
  <c r="F7" i="14"/>
  <c r="F41" i="14"/>
  <c r="F24" i="14"/>
  <c r="F10" i="14"/>
  <c r="F42" i="14"/>
  <c r="F25" i="14"/>
  <c r="F8" i="14"/>
  <c r="F9" i="14"/>
  <c r="F33" i="14"/>
  <c r="F43" i="14"/>
  <c r="F26" i="14"/>
  <c r="F44" i="14"/>
  <c r="F27" i="14"/>
  <c r="F45" i="14"/>
  <c r="F28" i="14"/>
  <c r="F11" i="14"/>
  <c r="F46" i="14"/>
  <c r="F29" i="14"/>
  <c r="F12" i="14"/>
  <c r="F48" i="14"/>
  <c r="F31" i="14"/>
  <c r="F14" i="14"/>
  <c r="F16" i="14"/>
  <c r="F49" i="14"/>
  <c r="F32" i="14"/>
  <c r="F15" i="14"/>
  <c r="F50" i="14"/>
  <c r="F51" i="14"/>
  <c r="F34" i="14"/>
  <c r="F17" i="14"/>
  <c r="N24" i="31"/>
  <c r="N23" i="31"/>
  <c r="N34" i="31"/>
  <c r="N35" i="31"/>
  <c r="N12" i="31"/>
  <c r="N13" i="31"/>
  <c r="N43" i="14"/>
  <c r="N26" i="14"/>
  <c r="N9" i="14"/>
  <c r="N10" i="14"/>
  <c r="N28" i="14"/>
  <c r="N44" i="14"/>
  <c r="N27" i="14"/>
  <c r="N11" i="14"/>
  <c r="N45" i="14"/>
  <c r="N46" i="14"/>
  <c r="N29" i="14"/>
  <c r="N12" i="14"/>
  <c r="N14" i="14"/>
  <c r="N15" i="14"/>
  <c r="N7" i="14"/>
  <c r="N48" i="14"/>
  <c r="N31" i="14"/>
  <c r="N49" i="14"/>
  <c r="N32" i="14"/>
  <c r="N50" i="14"/>
  <c r="N33" i="14"/>
  <c r="N16" i="14"/>
  <c r="N18" i="14"/>
  <c r="N51" i="14"/>
  <c r="N34" i="14"/>
  <c r="N17" i="14"/>
  <c r="N52" i="14"/>
  <c r="N35" i="14"/>
  <c r="N40" i="14"/>
  <c r="N23" i="14"/>
  <c r="N6" i="14"/>
  <c r="N41" i="14"/>
  <c r="N42" i="14"/>
  <c r="N25" i="14"/>
  <c r="N8" i="14"/>
  <c r="N24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O39" i="14"/>
  <c r="O13" i="14"/>
  <c r="O5" i="14"/>
  <c r="L39" i="14"/>
  <c r="Y83" i="17"/>
  <c r="Z83" i="17"/>
  <c r="Y82" i="17"/>
  <c r="Z82" i="17"/>
  <c r="F11" i="31" l="1"/>
  <c r="F5" i="14"/>
  <c r="N22" i="31"/>
  <c r="N39" i="14"/>
  <c r="F33" i="31"/>
  <c r="N13" i="14"/>
  <c r="N11" i="31"/>
  <c r="F39" i="14"/>
  <c r="N33" i="31"/>
  <c r="F22" i="31"/>
  <c r="F13" i="14"/>
  <c r="N5" i="14"/>
  <c r="N4" i="14" s="1"/>
  <c r="C19" i="32" s="1"/>
  <c r="F30" i="14"/>
  <c r="F47" i="14"/>
  <c r="N30" i="14"/>
  <c r="N47" i="14"/>
  <c r="J30" i="14"/>
  <c r="J22" i="31"/>
  <c r="J33" i="31"/>
  <c r="J47" i="14"/>
  <c r="J11" i="31"/>
  <c r="O4" i="14"/>
  <c r="L38" i="14"/>
  <c r="O38" i="14"/>
  <c r="Y10" i="17"/>
  <c r="Z10" i="17"/>
  <c r="N38" i="14" l="1"/>
  <c r="E19" i="32" s="1"/>
  <c r="F4" i="14"/>
  <c r="F9" i="34" s="1"/>
  <c r="F38" i="14"/>
  <c r="F25" i="34" s="1"/>
  <c r="N9" i="34"/>
  <c r="L25" i="34"/>
  <c r="L26" i="34" s="1"/>
  <c r="E17" i="32"/>
  <c r="O9" i="34"/>
  <c r="C20" i="32"/>
  <c r="O25" i="34"/>
  <c r="E20" i="32"/>
  <c r="Z81" i="17"/>
  <c r="Y81" i="17"/>
  <c r="C8" i="32" l="1"/>
  <c r="N25" i="34"/>
  <c r="E8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5" i="34"/>
  <c r="C29" i="12"/>
  <c r="C75" i="12" s="1"/>
  <c r="C77" i="12" s="1"/>
  <c r="C79" i="12" s="1"/>
  <c r="E8" i="34"/>
  <c r="E10" i="34" s="1"/>
  <c r="D10" i="34" l="1"/>
  <c r="D8" i="34"/>
  <c r="C31" i="12"/>
  <c r="C33" i="12" s="1"/>
</calcChain>
</file>

<file path=xl/sharedStrings.xml><?xml version="1.0" encoding="utf-8"?>
<sst xmlns="http://schemas.openxmlformats.org/spreadsheetml/2006/main" count="13961" uniqueCount="5307">
  <si>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</si>
  <si>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</si>
  <si>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</si>
  <si>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</si>
  <si>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</si>
  <si>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</si>
  <si>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</si>
  <si>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</si>
  <si>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</si>
  <si>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</si>
  <si>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</si>
  <si>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</si>
  <si>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</si>
  <si>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</si>
  <si>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</si>
  <si>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</si>
  <si>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</si>
  <si>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</si>
  <si>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</si>
  <si>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</si>
  <si>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</si>
  <si>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</si>
  <si>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</si>
  <si>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</si>
  <si>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</si>
  <si>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</si>
  <si>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</si>
  <si>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</si>
  <si>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</si>
  <si>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</si>
  <si>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</si>
  <si>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</si>
  <si>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</si>
  <si>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</si>
  <si>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</si>
  <si>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</si>
  <si>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</si>
  <si>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</si>
  <si>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</si>
  <si>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</si>
  <si>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</si>
  <si>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</si>
  <si>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</si>
  <si>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</si>
  <si>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</si>
  <si>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</si>
  <si>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</si>
  <si>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</si>
  <si>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</si>
  <si>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</si>
  <si>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</si>
  <si>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</si>
  <si>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</si>
  <si>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</si>
  <si>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</si>
  <si>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</si>
  <si>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</si>
  <si>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</si>
  <si>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</si>
  <si>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</si>
  <si>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</si>
  <si>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</si>
  <si>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</si>
  <si>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</si>
  <si>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</si>
  <si>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</si>
  <si>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</si>
  <si>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</si>
  <si>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</si>
  <si>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</si>
  <si>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</si>
  <si>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</si>
  <si>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</si>
  <si>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</si>
  <si>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</si>
  <si>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</si>
  <si>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</si>
  <si>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</si>
  <si>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</si>
  <si>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</si>
  <si>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</si>
  <si>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</si>
  <si>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</si>
  <si>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</si>
  <si>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</si>
  <si>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</si>
  <si>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</si>
  <si>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</si>
  <si>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</si>
  <si>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</si>
  <si>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</si>
  <si>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</si>
  <si>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</si>
  <si>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</si>
  <si>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</si>
  <si>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</si>
  <si>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</si>
  <si>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</si>
  <si>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</si>
  <si>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</si>
  <si>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</si>
  <si>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</si>
  <si>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</si>
  <si>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</si>
  <si>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</si>
  <si>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</si>
  <si>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</si>
  <si>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</si>
  <si>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</si>
  <si>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</si>
  <si>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</si>
  <si>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</si>
  <si>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</si>
  <si>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</si>
  <si>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</si>
  <si>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</si>
  <si>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</si>
  <si>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</si>
  <si>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</si>
  <si>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</si>
  <si>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</si>
  <si>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</si>
  <si>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</si>
  <si>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</si>
  <si>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</si>
  <si>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</si>
  <si>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</si>
  <si>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</si>
  <si>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</si>
  <si>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</si>
  <si>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</si>
  <si>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</si>
  <si>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</si>
  <si>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</si>
  <si>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</si>
  <si>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</si>
  <si>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</si>
  <si>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</si>
  <si>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</si>
  <si>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</si>
  <si>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</si>
  <si>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</si>
  <si>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</si>
  <si>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</si>
  <si>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</si>
  <si>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</si>
  <si>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</si>
  <si>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</si>
  <si>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</si>
  <si>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</si>
  <si>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</si>
  <si>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</si>
  <si>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</si>
  <si>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</si>
  <si>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</si>
  <si>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</si>
  <si>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</si>
  <si>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</si>
  <si>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</si>
  <si>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</si>
  <si>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</si>
  <si>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</si>
  <si>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</si>
  <si>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</si>
  <si>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</si>
  <si>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</si>
  <si>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</si>
  <si>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</si>
  <si>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</si>
  <si>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</si>
  <si>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</si>
  <si>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</si>
  <si>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</si>
  <si>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</si>
  <si>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</si>
  <si>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</si>
  <si>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</si>
  <si>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</si>
  <si>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</si>
  <si>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</si>
  <si>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</si>
  <si>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</si>
  <si>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</si>
  <si>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</si>
  <si>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</si>
  <si>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</si>
  <si>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</si>
  <si>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</si>
  <si>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</si>
  <si>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</si>
  <si>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</si>
  <si>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</si>
  <si>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</si>
  <si>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</si>
  <si>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</si>
  <si>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</si>
  <si>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</si>
  <si>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</si>
  <si>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</si>
  <si>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</si>
  <si>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</si>
  <si>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</si>
  <si>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</si>
  <si>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</si>
  <si>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</si>
  <si>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</si>
  <si>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</si>
  <si>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</si>
  <si>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</si>
  <si>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</si>
  <si>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</si>
  <si>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</si>
  <si>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</si>
  <si>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</si>
  <si>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</si>
  <si>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</si>
  <si>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</si>
  <si>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</si>
  <si>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</si>
  <si>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</si>
  <si>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</si>
  <si>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</si>
  <si>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</si>
  <si>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</si>
  <si>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</si>
  <si>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</si>
  <si>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</si>
  <si>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</si>
  <si>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</si>
  <si>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</si>
  <si>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</si>
  <si>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</si>
  <si>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</si>
  <si>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</si>
  <si>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</si>
  <si>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</si>
  <si>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</si>
  <si>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</si>
  <si>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</si>
  <si>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</si>
  <si>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</si>
  <si>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</si>
  <si>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</si>
  <si>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</si>
  <si>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</si>
  <si>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</si>
  <si>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</si>
  <si>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</si>
  <si>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</si>
  <si>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</si>
  <si>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</si>
  <si>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</si>
  <si>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</si>
  <si>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</si>
  <si>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</si>
  <si>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</si>
  <si>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</si>
  <si>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</si>
  <si>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</si>
  <si>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</si>
  <si>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</si>
  <si>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</si>
  <si>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</si>
  <si>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</si>
  <si>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</si>
  <si>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</si>
  <si>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</si>
  <si>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</si>
  <si>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</si>
  <si>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</si>
  <si>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</si>
  <si>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</si>
  <si>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</si>
  <si>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</si>
  <si>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</si>
  <si>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</si>
  <si>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</si>
  <si>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</si>
  <si>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</si>
  <si>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</si>
  <si>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</si>
  <si>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</si>
  <si>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</si>
  <si>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</si>
  <si>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</si>
  <si>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</si>
  <si>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</si>
  <si>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</si>
  <si>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</si>
  <si>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</si>
  <si>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</si>
  <si>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</si>
  <si>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</si>
  <si>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</si>
  <si>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</si>
  <si>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</si>
  <si>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</si>
  <si>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</si>
  <si>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</si>
  <si>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</si>
  <si>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</si>
  <si>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</si>
  <si>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</si>
  <si>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</si>
  <si>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</si>
  <si>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</si>
  <si>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</si>
  <si>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</si>
  <si>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</si>
  <si>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</si>
  <si>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</si>
  <si>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</si>
  <si>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</si>
  <si>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</si>
  <si>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</si>
  <si>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</si>
  <si>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</si>
  <si>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</si>
  <si>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</si>
  <si>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</si>
  <si>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</si>
  <si>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</si>
  <si>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</si>
  <si>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</si>
  <si>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</si>
  <si>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</si>
  <si>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</si>
  <si>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</si>
  <si>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</si>
  <si>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</si>
  <si>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</si>
  <si>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</si>
  <si>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</si>
  <si>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</si>
  <si>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</si>
  <si>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</si>
  <si>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</si>
  <si>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</si>
  <si>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</si>
  <si>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</si>
  <si>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</si>
  <si>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</si>
  <si>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</si>
  <si>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</si>
  <si>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</si>
  <si>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</si>
  <si>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</si>
  <si>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</si>
  <si>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</si>
  <si>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</si>
  <si>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</si>
  <si>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</si>
  <si>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</si>
  <si>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</si>
  <si>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</si>
  <si>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</si>
  <si>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</si>
  <si>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</si>
  <si>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</si>
  <si>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</si>
  <si>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</si>
  <si>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</si>
  <si>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</si>
  <si>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</si>
  <si>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</si>
  <si>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</si>
  <si>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</si>
  <si>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</si>
  <si>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</si>
  <si>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</si>
  <si>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</si>
  <si>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</si>
  <si>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</si>
  <si>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</si>
  <si>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</si>
  <si>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</si>
  <si>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</si>
  <si>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</si>
  <si>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</si>
  <si>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</si>
  <si>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</si>
  <si>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</si>
  <si>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</si>
  <si>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</si>
  <si>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</si>
  <si>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</si>
  <si>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</si>
  <si>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</si>
  <si>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</si>
  <si>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</si>
  <si>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</si>
  <si>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</si>
  <si>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</si>
  <si>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</si>
  <si>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</si>
  <si>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</si>
  <si>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</si>
  <si>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</si>
  <si>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</si>
  <si>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</si>
  <si>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</si>
  <si>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</si>
  <si>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</si>
  <si>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</si>
  <si>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</si>
  <si>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</si>
  <si>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</si>
  <si>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</si>
  <si>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</si>
  <si>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</si>
  <si>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</si>
  <si>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</si>
  <si>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</si>
  <si>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</si>
  <si>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</si>
  <si>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</si>
  <si>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</si>
  <si>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</si>
  <si>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</si>
  <si>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</si>
  <si>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</si>
  <si>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</si>
  <si>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</si>
  <si>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</si>
  <si>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</si>
  <si>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</si>
  <si>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</si>
  <si>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</si>
  <si>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</si>
  <si>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</si>
  <si>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</si>
  <si>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</si>
  <si>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</si>
  <si>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</si>
  <si>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</si>
  <si>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</si>
  <si>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</si>
  <si>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</si>
  <si>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</si>
  <si>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</si>
  <si>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</si>
  <si>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</si>
  <si>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</si>
  <si>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</si>
  <si>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</si>
  <si>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</si>
  <si>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</si>
  <si>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</si>
  <si>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</si>
  <si>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</si>
  <si>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</si>
  <si>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</si>
  <si>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</si>
  <si>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</si>
  <si>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</si>
  <si>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</si>
  <si>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</si>
  <si>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</si>
  <si>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</si>
  <si>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</si>
  <si>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</si>
  <si>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</si>
  <si>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</si>
  <si>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</si>
  <si>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</si>
  <si>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</si>
  <si>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</si>
  <si>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</si>
  <si>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</si>
  <si>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</si>
  <si>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</si>
  <si>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</si>
  <si>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</si>
  <si>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</si>
  <si>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</si>
  <si>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</si>
  <si>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</si>
  <si>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</si>
  <si>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</si>
  <si>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</si>
  <si>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</si>
  <si>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</si>
  <si>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</si>
  <si>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</si>
  <si>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</si>
  <si>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</si>
  <si>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</si>
  <si>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</si>
  <si>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</si>
  <si>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</si>
  <si>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</si>
  <si>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</si>
  <si>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</si>
  <si>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</si>
  <si>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</si>
  <si>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</si>
  <si>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</si>
  <si>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</si>
  <si>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</si>
  <si>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</si>
  <si>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</si>
  <si>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</si>
  <si>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</si>
  <si>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</si>
  <si>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</si>
  <si>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</si>
  <si>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</si>
  <si>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</si>
  <si>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</si>
  <si>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</si>
  <si>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</si>
  <si>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</si>
  <si>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</si>
  <si>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</si>
  <si>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</si>
  <si>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</si>
  <si>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</si>
  <si>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</si>
  <si>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</si>
  <si>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</si>
  <si>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</si>
  <si>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</si>
  <si>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</si>
  <si>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</si>
  <si>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</si>
  <si>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</si>
  <si>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</si>
  <si>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</si>
  <si>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</si>
  <si>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</si>
  <si>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</si>
  <si>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</si>
  <si>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</si>
  <si>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</si>
  <si>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</si>
  <si>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</si>
  <si>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</si>
  <si>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</si>
  <si>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</si>
  <si>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</si>
  <si>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</si>
  <si>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</si>
  <si>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</si>
  <si>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</si>
  <si>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</si>
  <si>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</si>
  <si>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</si>
  <si>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</si>
  <si>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</si>
  <si>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</si>
  <si>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</si>
  <si>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</si>
  <si>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</si>
  <si>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</si>
  <si>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</si>
  <si>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</si>
  <si>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</si>
  <si>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</si>
  <si>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</si>
  <si>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</si>
  <si>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</si>
  <si>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</si>
  <si>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</si>
  <si>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</si>
  <si>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</si>
  <si>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</si>
  <si>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</si>
  <si>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</si>
  <si>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</si>
  <si>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</si>
  <si>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</si>
  <si>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</si>
  <si>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</si>
  <si>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</si>
  <si>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</si>
  <si>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</si>
  <si>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</si>
  <si>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</si>
  <si>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</si>
  <si>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</si>
  <si>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</si>
  <si>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</si>
  <si>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</si>
  <si>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</si>
  <si>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</si>
  <si>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</si>
  <si>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</si>
  <si>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</si>
  <si>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</si>
  <si>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</si>
  <si>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</si>
  <si>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</si>
  <si>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</si>
  <si>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</si>
  <si>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</si>
  <si>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</si>
  <si>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</si>
  <si>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</si>
  <si>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</si>
  <si>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</si>
  <si>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</si>
  <si>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</si>
  <si>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</si>
  <si>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</si>
  <si>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</si>
  <si>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</si>
  <si>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</si>
  <si>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</si>
  <si>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</si>
  <si>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</si>
  <si>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</si>
  <si>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</si>
  <si>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</si>
  <si>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</si>
  <si>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</si>
  <si>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</si>
  <si>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</si>
  <si>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</si>
  <si>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</si>
  <si>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</si>
  <si>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</si>
  <si>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</si>
  <si>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</si>
  <si>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</si>
  <si>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</si>
  <si>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</si>
  <si>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</si>
  <si>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</si>
  <si>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</si>
  <si>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</si>
  <si>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</si>
  <si>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</si>
  <si>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</si>
  <si>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</si>
  <si>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</si>
  <si>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</si>
  <si>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</si>
  <si>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</si>
  <si>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</si>
  <si>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</si>
  <si>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</si>
  <si>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</si>
  <si>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</si>
  <si>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</si>
  <si>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</si>
  <si>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</si>
  <si>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</si>
  <si>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</si>
  <si>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</si>
  <si>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</si>
  <si>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</si>
  <si>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</si>
  <si>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</si>
  <si>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</si>
  <si>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</si>
  <si>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</si>
  <si>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</si>
  <si>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</si>
  <si>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</si>
  <si>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</si>
  <si>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</si>
  <si>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</si>
  <si>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</si>
  <si>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</si>
  <si>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</si>
  <si>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</si>
  <si>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</si>
  <si>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</si>
  <si>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</si>
  <si>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</si>
  <si>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</si>
  <si>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</si>
  <si>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</si>
  <si>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</si>
  <si>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</si>
  <si>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</si>
  <si>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</si>
  <si>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</si>
  <si>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</si>
  <si>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</si>
  <si>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</si>
  <si>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</si>
  <si>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</si>
  <si>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</si>
  <si>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</si>
  <si>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</si>
  <si>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</si>
  <si>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</si>
  <si>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</si>
  <si>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</si>
  <si>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</si>
  <si>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</si>
  <si>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</si>
  <si>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</si>
  <si>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</si>
  <si>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</si>
  <si>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</si>
  <si>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</si>
  <si>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</si>
  <si>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</si>
  <si>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</si>
  <si>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</si>
  <si>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</si>
  <si>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</si>
  <si>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</si>
  <si>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</si>
  <si>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</si>
  <si>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</si>
  <si>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</si>
  <si>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</si>
  <si>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</si>
  <si>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</si>
  <si>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</si>
  <si>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</si>
  <si>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</si>
  <si>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</si>
  <si>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</si>
  <si>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</si>
  <si>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</si>
  <si>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</si>
  <si>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</si>
  <si>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</si>
  <si>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</si>
  <si>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</si>
  <si>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</si>
  <si>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</si>
  <si>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</si>
  <si>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</si>
  <si>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</si>
  <si>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</si>
  <si>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</si>
  <si>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</si>
  <si>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</si>
  <si>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</si>
  <si>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</si>
  <si>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</si>
  <si>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</si>
  <si>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</si>
  <si>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</si>
  <si>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</si>
  <si>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</si>
  <si>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</si>
  <si>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</si>
  <si>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</si>
  <si>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</si>
  <si>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</si>
  <si>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</si>
  <si>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</si>
  <si>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</si>
  <si>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</si>
  <si>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</si>
  <si>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</si>
  <si>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</si>
  <si>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</si>
  <si>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</si>
  <si>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</si>
  <si>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</si>
  <si>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</si>
  <si>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</si>
  <si>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</si>
  <si>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</si>
  <si>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</si>
  <si>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</si>
  <si>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</si>
  <si>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</si>
  <si>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</si>
  <si>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</si>
  <si>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</si>
  <si>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</si>
  <si>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</si>
  <si>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</si>
  <si>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</si>
  <si>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</si>
  <si>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</si>
  <si>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</si>
  <si>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</si>
  <si>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</si>
  <si>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</si>
  <si>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</si>
  <si>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</si>
  <si>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</si>
  <si>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</si>
  <si>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</si>
  <si>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</si>
  <si>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</si>
  <si>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</si>
  <si>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</si>
  <si>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</si>
  <si>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</si>
  <si>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</si>
  <si>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</si>
  <si>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</si>
  <si>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</si>
  <si>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</si>
  <si>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</si>
  <si>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</si>
  <si>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</si>
  <si>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</si>
  <si>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</si>
  <si>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</si>
  <si>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</si>
  <si>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</si>
  <si>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</si>
  <si>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</si>
  <si>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</si>
  <si>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</si>
  <si>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</si>
  <si>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</si>
  <si>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</si>
  <si>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</si>
  <si>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</si>
  <si>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</si>
  <si>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</si>
  <si>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</si>
  <si>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</si>
  <si>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</si>
  <si>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</si>
  <si>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</si>
  <si>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</si>
  <si>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</si>
  <si>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</si>
  <si>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</si>
  <si>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</si>
  <si>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</si>
  <si>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</si>
  <si>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</si>
  <si>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</si>
  <si>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</si>
  <si>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</si>
  <si>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</si>
  <si>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</si>
  <si>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</si>
  <si>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</si>
  <si>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</si>
  <si>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</si>
  <si>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</si>
  <si>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</si>
  <si>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</si>
  <si>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</si>
  <si>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</si>
  <si>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</si>
  <si>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</si>
  <si>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</si>
  <si>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</si>
  <si>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</si>
  <si>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</si>
  <si>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</si>
  <si>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</si>
  <si>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</si>
  <si>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</si>
  <si>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</si>
  <si>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</si>
  <si>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</si>
  <si>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</si>
  <si>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</si>
  <si>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</si>
  <si>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</si>
  <si>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</si>
  <si>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</si>
  <si>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</si>
  <si>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</si>
  <si>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</si>
  <si>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</si>
  <si>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</si>
  <si>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</si>
  <si>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</si>
  <si>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</si>
  <si>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</si>
  <si>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</si>
  <si>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</si>
  <si>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</si>
  <si>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</si>
  <si>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</si>
  <si>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</si>
  <si>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</si>
  <si>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</si>
  <si>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</si>
  <si>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</si>
  <si>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</si>
  <si>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</si>
  <si>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</si>
  <si>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</si>
  <si>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</si>
  <si>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</si>
  <si>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</si>
  <si>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</si>
  <si>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</si>
  <si>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</si>
  <si>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</si>
  <si>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</si>
  <si>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</si>
  <si>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</si>
  <si>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</si>
  <si>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</si>
  <si>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</si>
  <si>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</si>
  <si>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</si>
  <si>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</si>
  <si>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</si>
  <si>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</si>
  <si>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</si>
  <si>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</si>
  <si>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</si>
  <si>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</si>
  <si>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</si>
  <si>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</si>
  <si>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</si>
  <si>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</si>
  <si>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</si>
  <si>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</si>
  <si>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</si>
  <si>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</si>
  <si>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</si>
  <si>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</si>
  <si>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</si>
  <si>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</si>
  <si>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</si>
  <si>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</si>
  <si>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</si>
  <si>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</si>
  <si>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</si>
  <si>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</si>
  <si>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</si>
  <si>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</si>
  <si>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</si>
  <si>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</si>
  <si>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</si>
  <si>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</si>
  <si>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</si>
  <si>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</si>
  <si>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</si>
  <si>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</si>
  <si>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</si>
  <si>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</si>
  <si>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</si>
  <si>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</si>
  <si>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</si>
  <si>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</si>
  <si>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</si>
  <si>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</si>
  <si>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</si>
  <si>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</si>
  <si>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</si>
  <si>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</si>
  <si>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</si>
  <si>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</si>
  <si>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</si>
  <si>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</si>
  <si>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</si>
  <si>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</si>
  <si>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</si>
  <si>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</si>
  <si>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</si>
  <si>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</si>
  <si>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</si>
  <si>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</si>
  <si>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</si>
  <si>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</si>
  <si>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</si>
  <si>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</si>
  <si>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</si>
  <si>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</si>
  <si>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</si>
  <si>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</si>
  <si>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</si>
  <si>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</si>
  <si>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</si>
  <si>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</si>
  <si>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</si>
  <si>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</si>
  <si>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</si>
  <si>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</si>
  <si>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</si>
  <si>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</si>
  <si>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</si>
  <si>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</si>
  <si>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</si>
  <si>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</si>
  <si>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</si>
  <si>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</si>
  <si>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</si>
  <si>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</si>
  <si>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</si>
  <si>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</si>
  <si>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</si>
  <si>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</si>
  <si>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</si>
  <si>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</si>
  <si>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</si>
  <si>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</si>
  <si>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</si>
  <si>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</si>
  <si>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</si>
  <si>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</si>
  <si>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</si>
  <si>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</si>
  <si>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</si>
  <si>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</si>
  <si>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</si>
  <si>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</si>
  <si>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</si>
  <si>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</si>
  <si>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</si>
  <si>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</si>
  <si>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</si>
  <si>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</si>
  <si>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</si>
  <si>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</si>
  <si>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</si>
  <si>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</si>
  <si>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</si>
  <si>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</si>
  <si>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</si>
  <si>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</si>
  <si>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</si>
  <si>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</si>
  <si>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</si>
  <si>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</si>
  <si>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</si>
  <si>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</si>
  <si>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</si>
  <si>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</si>
  <si>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</si>
  <si>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</si>
  <si>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</si>
  <si>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</si>
  <si>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</si>
  <si>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</si>
  <si>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</si>
  <si>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</si>
  <si>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</si>
  <si>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</si>
  <si>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</si>
  <si>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</si>
  <si>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</si>
  <si>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</si>
  <si>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</si>
  <si>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</si>
  <si>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</si>
  <si>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</si>
  <si>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</si>
  <si>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</si>
  <si>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</si>
  <si>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</si>
  <si>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</si>
  <si>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</si>
  <si>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</si>
  <si>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</si>
  <si>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</si>
  <si>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</si>
  <si>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</si>
  <si>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</si>
  <si>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</si>
  <si>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</si>
  <si>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</si>
  <si>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</si>
  <si>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</si>
  <si>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</si>
  <si>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</si>
  <si>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</si>
  <si>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</si>
  <si>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</si>
  <si>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</si>
  <si>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</si>
  <si>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</si>
  <si>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</si>
  <si>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</si>
  <si>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</si>
  <si>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</si>
  <si>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</si>
  <si>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</si>
  <si>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</si>
  <si>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</si>
  <si>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</si>
  <si>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</si>
  <si>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</si>
  <si>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</si>
  <si>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</si>
  <si>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</si>
  <si>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</si>
  <si>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</si>
  <si>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</si>
  <si>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</si>
  <si>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</si>
  <si>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</si>
  <si>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</si>
  <si>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</si>
  <si>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</si>
  <si>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</si>
  <si>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</si>
  <si>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</si>
  <si>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</si>
  <si>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</si>
  <si>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</si>
  <si>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</si>
  <si>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</si>
  <si>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</si>
  <si>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</si>
  <si>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</si>
  <si>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</si>
  <si>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</si>
  <si>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</si>
  <si>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</si>
  <si>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</si>
  <si>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</si>
  <si>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</si>
  <si>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</si>
  <si>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</si>
  <si>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</si>
  <si>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</si>
  <si>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</si>
  <si>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</si>
  <si>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</si>
  <si>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</si>
  <si>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</si>
  <si>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</si>
  <si>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</si>
  <si>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</si>
  <si>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</si>
  <si>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</si>
  <si>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</si>
  <si>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</si>
  <si>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</si>
  <si>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</si>
  <si>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</si>
  <si>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</si>
  <si>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</si>
  <si>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</si>
  <si>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</si>
  <si>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</si>
  <si>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</si>
  <si>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</si>
  <si>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</si>
  <si>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</si>
  <si>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</si>
  <si>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</si>
  <si>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</si>
  <si>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</si>
  <si>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</si>
  <si>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</si>
  <si>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</si>
  <si>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</si>
  <si>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</si>
  <si>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</si>
  <si>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</si>
  <si>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</si>
  <si>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</si>
  <si>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</si>
  <si>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</si>
  <si>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</si>
  <si>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</si>
  <si>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</si>
  <si>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</si>
  <si>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</si>
  <si>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</si>
  <si>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</si>
  <si>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</si>
  <si>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</si>
  <si>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</si>
  <si>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</si>
  <si>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</si>
  <si>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</si>
  <si>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</si>
  <si>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</si>
  <si>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</si>
  <si>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</si>
  <si>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</si>
  <si>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</si>
  <si>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</si>
  <si>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</si>
  <si>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</si>
  <si>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</si>
  <si>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</si>
  <si>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</si>
  <si>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</si>
  <si>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</si>
  <si>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</si>
  <si>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</si>
  <si>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</si>
  <si>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</si>
  <si>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</si>
  <si>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</si>
  <si>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</si>
  <si>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</si>
  <si>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</si>
  <si>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</si>
  <si>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</si>
  <si>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</si>
  <si>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</si>
  <si>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</si>
  <si>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</si>
  <si>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</si>
  <si>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</si>
  <si>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</si>
  <si>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</si>
  <si>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</si>
  <si>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</si>
  <si>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</si>
  <si>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</si>
  <si>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</si>
  <si>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</si>
  <si>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</si>
  <si>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</si>
  <si>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</si>
  <si>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</si>
  <si>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</si>
  <si>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</si>
  <si>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</si>
  <si>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</si>
  <si>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</si>
  <si>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</si>
  <si>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</si>
  <si>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</si>
  <si>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</si>
  <si>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</si>
  <si>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</si>
  <si>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</si>
  <si>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</si>
  <si>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</si>
  <si>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</si>
  <si>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</si>
  <si>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</si>
  <si>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</si>
  <si>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</si>
  <si>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</si>
  <si>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</si>
  <si>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</si>
  <si>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</si>
  <si>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</si>
  <si>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</si>
  <si>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</si>
  <si>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</si>
  <si>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</si>
  <si>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</si>
  <si>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</si>
  <si>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</si>
  <si>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</si>
  <si>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</si>
  <si>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</si>
  <si>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</si>
  <si>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</si>
  <si>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</si>
  <si>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</si>
  <si>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</si>
  <si>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</si>
  <si>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</si>
  <si>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</si>
  <si>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</si>
  <si>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</si>
  <si>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</si>
  <si>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</si>
  <si>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</si>
  <si>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</si>
  <si>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</si>
  <si>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</si>
  <si>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</si>
  <si>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</si>
  <si>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</si>
  <si>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</si>
  <si>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</si>
  <si>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</si>
  <si>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</si>
  <si>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</si>
  <si>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</si>
  <si>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</si>
  <si>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</si>
  <si>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</si>
  <si>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</si>
  <si>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</si>
  <si>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</si>
  <si>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</si>
  <si>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</si>
  <si>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</si>
  <si>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</si>
  <si>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</si>
  <si>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</si>
  <si>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</si>
  <si>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</si>
  <si>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</si>
  <si>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</si>
  <si>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</si>
  <si>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</si>
  <si>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</si>
  <si>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</si>
  <si>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</si>
  <si>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</si>
  <si>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</si>
  <si>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</si>
  <si>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</si>
  <si>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</si>
  <si>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</si>
  <si>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</si>
  <si>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</si>
  <si>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</si>
  <si>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</si>
  <si>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</si>
  <si>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</si>
  <si>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</si>
  <si>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</si>
  <si>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</si>
  <si>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</si>
  <si>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</si>
  <si>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</si>
  <si>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</si>
  <si>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</si>
  <si>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</si>
  <si>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</si>
  <si>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</si>
  <si>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</si>
  <si>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</si>
  <si>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</si>
  <si>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</si>
  <si>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</si>
  <si>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</si>
  <si>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</si>
  <si>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</si>
  <si>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</si>
  <si>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</si>
  <si>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</si>
  <si>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</si>
  <si>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</si>
  <si>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</si>
  <si>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</si>
  <si>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</si>
  <si>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</si>
  <si>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</si>
  <si>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</si>
  <si>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</si>
  <si>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</si>
  <si>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</si>
  <si>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</si>
  <si>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</si>
  <si>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</si>
  <si>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</si>
  <si>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</si>
  <si>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</si>
  <si>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</si>
  <si>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</si>
  <si>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</si>
  <si>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</si>
  <si>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</si>
  <si>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</si>
  <si>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</si>
  <si>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</si>
  <si>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</si>
  <si>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</si>
  <si>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</si>
  <si>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</si>
  <si>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</si>
  <si>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</si>
  <si>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</si>
  <si>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</si>
  <si>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</si>
  <si>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</si>
  <si>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</si>
  <si>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</si>
  <si>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</si>
  <si>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</si>
  <si>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</si>
  <si>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</si>
  <si>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</si>
  <si>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</si>
  <si>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</si>
  <si>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</si>
  <si>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</si>
  <si>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</si>
  <si>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</si>
  <si>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</si>
  <si>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</si>
  <si>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</si>
  <si>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</si>
  <si>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</si>
  <si>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</si>
  <si>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</si>
  <si>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</si>
  <si>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</si>
  <si>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</si>
  <si>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</si>
  <si>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</si>
  <si>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</si>
  <si>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</si>
  <si>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</si>
  <si>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</si>
  <si>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</si>
  <si>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</si>
  <si>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</si>
  <si>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</si>
  <si>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</si>
  <si>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</si>
  <si>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</si>
  <si>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</si>
  <si>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</si>
  <si>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</si>
  <si>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</si>
  <si>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</si>
  <si>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</si>
  <si>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</si>
  <si>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</si>
  <si>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</si>
  <si>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</si>
  <si>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</si>
  <si>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</si>
  <si>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</si>
  <si>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</si>
  <si>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</si>
  <si>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</si>
  <si>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</si>
  <si>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</si>
  <si>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</si>
  <si>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</si>
  <si>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</si>
  <si>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</si>
  <si>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</si>
  <si>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</si>
  <si>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</si>
  <si>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</si>
  <si>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</si>
  <si>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</si>
  <si>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</si>
  <si>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</si>
  <si>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</si>
  <si>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</si>
  <si>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</si>
  <si>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</si>
  <si>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</si>
  <si>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</si>
  <si>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</si>
  <si>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</si>
  <si>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</si>
  <si>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</si>
  <si>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</si>
  <si>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</si>
  <si>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</si>
  <si>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</si>
  <si>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</si>
  <si>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</si>
  <si>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</si>
  <si>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</si>
  <si>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</si>
  <si>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</si>
  <si>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</si>
  <si>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</si>
  <si>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</si>
  <si>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</si>
  <si>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</si>
  <si>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</si>
  <si>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</si>
  <si>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</si>
  <si>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</si>
  <si>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</si>
  <si>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</si>
  <si>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</si>
  <si>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</si>
  <si>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</si>
  <si>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</si>
  <si>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</si>
  <si>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</si>
  <si>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</si>
  <si>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</si>
  <si>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</si>
  <si>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</si>
  <si>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</si>
  <si>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</si>
  <si>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</si>
  <si>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</si>
  <si>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</si>
  <si>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</si>
  <si>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</si>
  <si>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</si>
  <si>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</si>
  <si>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</si>
  <si>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</si>
  <si>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</si>
  <si>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</si>
  <si>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</si>
  <si>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</si>
  <si>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</si>
  <si>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</si>
  <si>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</si>
  <si>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</si>
  <si>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</si>
  <si>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</si>
  <si>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</si>
  <si>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</si>
  <si>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</si>
  <si>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</si>
  <si>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</si>
  <si>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</si>
  <si>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</si>
  <si>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</si>
  <si>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</si>
  <si>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</si>
  <si>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</si>
  <si>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</si>
  <si>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</si>
  <si>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</si>
  <si>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</si>
  <si>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</si>
  <si>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</si>
  <si>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</si>
  <si>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</si>
  <si>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</si>
  <si>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</si>
  <si>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</si>
  <si>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</si>
  <si>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</si>
  <si>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</si>
  <si>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</si>
  <si>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</si>
  <si>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</si>
  <si>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</si>
  <si>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</si>
  <si>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</si>
  <si>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</si>
  <si>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</si>
  <si>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</si>
  <si>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</si>
  <si>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</si>
  <si>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</si>
  <si>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</si>
  <si>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</si>
  <si>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</si>
  <si>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</si>
  <si>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</si>
  <si>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</si>
  <si>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</si>
  <si>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</si>
  <si>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</si>
  <si>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</si>
  <si>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</si>
  <si>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</si>
  <si>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</si>
  <si>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</si>
  <si>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</si>
  <si>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</si>
  <si>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</si>
  <si>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</si>
  <si>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</si>
  <si>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</si>
  <si>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</si>
  <si>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</si>
  <si>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</si>
  <si>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</si>
  <si>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</si>
  <si>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</si>
  <si>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</si>
  <si>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</si>
  <si>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</si>
  <si>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</si>
  <si>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</si>
  <si>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</si>
  <si>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</si>
  <si>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</si>
  <si>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</si>
  <si>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</si>
  <si>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</si>
  <si>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</si>
  <si>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</si>
  <si>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</si>
  <si>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</si>
  <si>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</si>
  <si>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</si>
  <si>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</si>
  <si>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</si>
  <si>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</si>
  <si>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</si>
  <si>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</si>
  <si>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</si>
  <si>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</si>
  <si>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</si>
  <si>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</si>
  <si>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</si>
  <si>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</si>
  <si>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</si>
  <si>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</si>
  <si>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</si>
  <si>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</si>
  <si>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</si>
  <si>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</si>
  <si>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</si>
  <si>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</si>
  <si>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</si>
  <si>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</si>
  <si>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</si>
  <si>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</si>
  <si>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</si>
  <si>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</si>
  <si>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</si>
  <si>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</si>
  <si>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</si>
  <si>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</si>
  <si>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</si>
  <si>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</si>
  <si>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</si>
  <si>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</si>
  <si>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</si>
  <si>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</si>
  <si>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</si>
  <si>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</si>
  <si>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</si>
  <si>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</si>
  <si>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</si>
  <si>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</si>
  <si>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</si>
  <si>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</si>
  <si>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</si>
  <si>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</si>
  <si>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</si>
  <si>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</si>
  <si>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</si>
  <si>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</si>
  <si>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</si>
  <si>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</si>
  <si>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</si>
  <si>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</si>
  <si>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</si>
  <si>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</si>
  <si>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</si>
  <si>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</si>
  <si>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</si>
  <si>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</si>
  <si>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</si>
  <si>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</si>
  <si>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</si>
  <si>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</si>
  <si>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</si>
  <si>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</si>
  <si>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</si>
  <si>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</si>
  <si>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</si>
  <si>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</si>
  <si>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</si>
  <si>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</si>
  <si>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</si>
  <si>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</si>
  <si>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</si>
  <si>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</si>
  <si>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</si>
  <si>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</si>
  <si>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</si>
  <si>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</si>
  <si>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</si>
  <si>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</si>
  <si>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</si>
  <si>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</si>
  <si>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</si>
  <si>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</si>
  <si>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</si>
  <si>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</si>
  <si>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</si>
  <si>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</si>
  <si>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</si>
  <si>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</si>
  <si>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</si>
  <si>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</si>
  <si>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</si>
  <si>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</si>
  <si>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</si>
  <si>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</si>
  <si>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</si>
  <si>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</si>
  <si>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</si>
  <si>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</si>
  <si>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</si>
  <si>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</si>
  <si>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</si>
  <si>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</si>
  <si>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</si>
  <si>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</si>
  <si>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</si>
  <si>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</si>
  <si>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</si>
  <si>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</si>
  <si>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</si>
  <si>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</si>
  <si>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</si>
  <si>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</si>
  <si>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</si>
  <si>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</si>
  <si>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</si>
  <si>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</si>
  <si>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</si>
  <si>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</si>
  <si>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</si>
  <si>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</si>
  <si>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</si>
  <si>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</si>
  <si>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</si>
  <si>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</si>
  <si>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</si>
  <si>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</si>
  <si>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</si>
  <si>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</si>
  <si>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</si>
  <si>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</si>
  <si>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</si>
  <si>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</si>
  <si>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</si>
  <si>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</si>
  <si>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</si>
  <si>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</si>
  <si>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</si>
  <si>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</si>
  <si>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</si>
  <si>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</si>
  <si>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</si>
  <si>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</si>
  <si>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</si>
  <si>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</si>
  <si>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</si>
  <si>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</si>
  <si>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</si>
  <si>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</si>
  <si>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</si>
  <si>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</si>
  <si>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</si>
  <si>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</si>
  <si>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</si>
  <si>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</si>
  <si>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</si>
  <si>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</si>
  <si>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</si>
  <si>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</si>
  <si>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</si>
  <si>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</si>
  <si>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</si>
  <si>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</si>
  <si>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</si>
  <si>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</si>
  <si>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</si>
  <si>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</si>
  <si>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</si>
  <si>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</si>
  <si>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</si>
  <si>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</si>
  <si>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</si>
  <si>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</si>
  <si>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</si>
  <si>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</si>
  <si>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</si>
  <si>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</si>
  <si>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</si>
  <si>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</si>
  <si>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</si>
  <si>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</si>
  <si>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</si>
  <si>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</si>
  <si>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</si>
  <si>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</si>
  <si>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</si>
  <si>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</si>
  <si>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</si>
  <si>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</si>
  <si>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</si>
  <si>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</si>
  <si>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</si>
  <si>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</si>
  <si>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</si>
  <si>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</si>
  <si>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</si>
  <si>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</si>
  <si>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</si>
  <si>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</si>
  <si>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</si>
  <si>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</si>
  <si>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</si>
  <si>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</si>
  <si>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</si>
  <si>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</si>
  <si>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</si>
  <si>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</si>
  <si>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</si>
  <si>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</si>
  <si>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</si>
  <si>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</si>
  <si>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</si>
  <si>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</si>
  <si>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</si>
  <si>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</si>
  <si>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</si>
  <si>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</si>
  <si>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</si>
  <si>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</si>
  <si>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</si>
  <si>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</si>
  <si>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</si>
  <si>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</si>
  <si>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</si>
  <si>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</si>
  <si>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</si>
  <si>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</si>
  <si>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</si>
  <si>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</si>
  <si>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</si>
  <si>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</si>
  <si>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</si>
  <si>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</si>
  <si>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</si>
  <si>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</si>
  <si>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</si>
  <si>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</si>
  <si>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</si>
  <si>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</si>
  <si>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</si>
  <si>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</si>
  <si>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</si>
  <si>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</si>
  <si>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</si>
  <si>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</si>
  <si>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</si>
  <si>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</si>
  <si>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</si>
  <si>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</si>
  <si>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</si>
  <si>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</si>
  <si>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</si>
  <si>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</si>
  <si>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</si>
  <si>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</si>
  <si>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</si>
  <si>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</si>
  <si>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</si>
  <si>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</si>
  <si>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</si>
  <si>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</si>
  <si>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</si>
  <si>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</si>
  <si>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</si>
  <si>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</si>
  <si>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</si>
  <si>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</si>
  <si>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</si>
  <si>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</si>
  <si>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</si>
  <si>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</si>
  <si>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</si>
  <si>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</si>
  <si>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</si>
  <si>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</si>
  <si>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</si>
  <si>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</si>
  <si>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</si>
  <si>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</si>
  <si>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</si>
  <si>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</si>
  <si>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</si>
  <si>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</si>
  <si>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</si>
  <si>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</si>
  <si>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</si>
  <si>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</si>
  <si>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</si>
  <si>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</si>
  <si>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</si>
  <si>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</si>
  <si>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</si>
  <si>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</si>
  <si>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</si>
  <si>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</si>
  <si>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</si>
  <si>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</si>
  <si>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</si>
  <si>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</si>
  <si>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</si>
  <si>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</si>
  <si>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</si>
  <si>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</si>
  <si>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</si>
  <si>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</si>
  <si>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</si>
  <si>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</si>
  <si>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</si>
  <si>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</si>
  <si>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</si>
  <si>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</si>
  <si>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</si>
  <si>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</si>
  <si>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</si>
  <si>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</si>
  <si>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</si>
  <si>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</si>
  <si>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</si>
  <si>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</si>
  <si>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</si>
  <si>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</si>
  <si>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</si>
  <si>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</si>
  <si>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</si>
  <si>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</si>
  <si>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</si>
  <si>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</si>
  <si>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</si>
  <si>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</si>
  <si>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</si>
  <si>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</si>
  <si>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</si>
  <si>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</si>
  <si>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</si>
  <si>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</si>
  <si>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</si>
  <si>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</si>
  <si>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</si>
  <si>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</si>
  <si>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</si>
  <si>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</si>
  <si>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</si>
  <si>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</si>
  <si>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</si>
  <si>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</si>
  <si>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</si>
  <si>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</si>
  <si>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</si>
  <si>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</si>
  <si>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</si>
  <si>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</si>
  <si>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</si>
  <si>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</si>
  <si>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</si>
  <si>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</si>
  <si>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</si>
  <si>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</si>
  <si>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</si>
  <si>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</si>
  <si>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</si>
  <si>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</si>
  <si>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</si>
  <si>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</si>
  <si>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</si>
  <si>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</si>
  <si>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</si>
  <si>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</si>
  <si>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</si>
  <si>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</si>
  <si>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</si>
  <si>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</si>
  <si>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</si>
  <si>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</si>
  <si>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</si>
  <si>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</si>
  <si>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</si>
  <si>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</si>
  <si>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</si>
  <si>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</si>
  <si>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</si>
  <si>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</si>
  <si>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</si>
  <si>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</si>
  <si>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</si>
  <si>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</si>
  <si>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</si>
  <si>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</si>
  <si>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</si>
  <si>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</si>
  <si>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</si>
  <si>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</si>
  <si>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</si>
  <si>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</si>
  <si>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</si>
  <si>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</si>
  <si>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</si>
  <si>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</si>
  <si>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</si>
  <si>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</si>
  <si>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</si>
  <si>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</si>
  <si>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</si>
  <si>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</si>
  <si>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</si>
  <si>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</si>
  <si>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</si>
  <si>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</si>
  <si>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</si>
  <si>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</si>
  <si>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</si>
  <si>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</si>
  <si>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</si>
  <si>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</si>
  <si>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</si>
  <si>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</si>
  <si>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</si>
  <si>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</si>
  <si>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</si>
  <si>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</si>
  <si>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</si>
  <si>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</si>
  <si>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</si>
  <si>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</si>
  <si>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</si>
  <si>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</si>
  <si>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</si>
  <si>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</si>
  <si>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</si>
  <si>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</si>
  <si>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</si>
  <si>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</si>
  <si>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</si>
  <si>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</si>
  <si>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</si>
  <si>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</si>
  <si>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</si>
  <si>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</si>
  <si>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</si>
  <si>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</si>
  <si>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</si>
  <si>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</si>
  <si>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</si>
  <si>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</si>
  <si>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</si>
  <si>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</si>
  <si>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</si>
  <si>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</si>
  <si>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</si>
  <si>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</si>
  <si>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</si>
  <si>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</si>
  <si>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</si>
  <si>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</si>
  <si>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</si>
  <si>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</si>
  <si>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</si>
  <si>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</si>
  <si>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</si>
  <si>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</si>
  <si>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</si>
  <si>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</si>
  <si>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</si>
  <si>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</si>
  <si>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</si>
  <si>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</si>
  <si>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</si>
  <si>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</si>
  <si>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</si>
  <si>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</si>
  <si>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</si>
  <si>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</si>
  <si>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</si>
  <si>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</si>
  <si>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</si>
  <si>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</si>
  <si>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</si>
  <si>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</si>
  <si>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</si>
  <si>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</si>
  <si>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</si>
  <si>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</si>
  <si>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</si>
  <si>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</si>
  <si>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</si>
  <si>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</si>
  <si>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</si>
  <si>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</si>
  <si>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</si>
  <si>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</si>
  <si>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</si>
  <si>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</si>
  <si>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</si>
  <si>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</si>
  <si>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</si>
  <si>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</si>
  <si>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</si>
  <si>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</si>
  <si>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</si>
  <si>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</si>
  <si>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</si>
  <si>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</si>
  <si>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</si>
  <si>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</si>
  <si>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</si>
  <si>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</si>
  <si>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</si>
  <si>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</si>
  <si>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</si>
  <si>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</si>
  <si>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</si>
  <si>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</si>
  <si>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</si>
  <si>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</si>
  <si>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</si>
  <si>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</si>
  <si>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</si>
  <si>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</si>
  <si>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</si>
  <si>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</si>
  <si>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</si>
  <si>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</si>
  <si>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</si>
  <si>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</si>
  <si>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</si>
  <si>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</si>
  <si>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</si>
  <si>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</si>
  <si>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</si>
  <si>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</si>
  <si>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</si>
  <si>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</si>
  <si>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</si>
  <si>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</si>
  <si>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</si>
  <si>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</si>
  <si>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</si>
  <si>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</si>
  <si>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</si>
  <si>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</si>
  <si>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</si>
  <si>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</si>
  <si>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</si>
  <si>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</si>
  <si>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</si>
  <si>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</si>
  <si>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</si>
  <si>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</si>
  <si>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</si>
  <si>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</si>
  <si>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</si>
  <si>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</si>
  <si>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</si>
  <si>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</si>
  <si>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</si>
  <si>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</si>
  <si>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</si>
  <si>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</si>
  <si>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</si>
  <si>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</si>
  <si>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</si>
  <si>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</si>
  <si>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</si>
  <si>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</si>
  <si>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</si>
  <si>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</si>
  <si>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</si>
  <si>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</si>
  <si>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</si>
  <si>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</si>
  <si>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</si>
  <si>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</si>
  <si>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</si>
  <si>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</si>
  <si>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</si>
  <si>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</si>
  <si>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</si>
  <si>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</si>
  <si>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</si>
  <si>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</si>
  <si>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</si>
  <si>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</si>
  <si>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</si>
  <si>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</si>
  <si>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</si>
  <si>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</si>
  <si>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</si>
  <si>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</si>
  <si>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</si>
  <si>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</si>
  <si>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</si>
  <si>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</si>
  <si>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</si>
  <si>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</si>
  <si>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</si>
  <si>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</si>
  <si>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</si>
  <si>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</si>
  <si>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</si>
  <si>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</si>
  <si>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</si>
  <si>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</si>
  <si>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</si>
  <si>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</si>
  <si>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</si>
  <si>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</si>
  <si>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</si>
  <si>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</si>
  <si>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</si>
  <si>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</si>
  <si>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</si>
  <si>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</si>
  <si>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</si>
  <si>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</si>
  <si>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</si>
  <si>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</si>
  <si>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</si>
  <si>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</si>
  <si>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</si>
  <si>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</si>
  <si>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</si>
  <si>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</si>
  <si>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</si>
  <si>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</si>
  <si>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</si>
  <si>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</si>
  <si>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</si>
  <si>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</si>
  <si>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</si>
  <si>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</si>
  <si>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</si>
  <si>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</si>
  <si>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</si>
  <si>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</si>
  <si>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</si>
  <si>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</si>
  <si>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</si>
  <si>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</si>
  <si>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</si>
  <si>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</si>
  <si>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</si>
  <si>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</si>
  <si>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</si>
  <si>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</si>
  <si>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</si>
  <si>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</si>
  <si>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</si>
  <si>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</si>
  <si>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</si>
  <si>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</si>
  <si>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</si>
  <si>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</si>
  <si>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</si>
  <si>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</si>
  <si>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</si>
  <si>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</si>
  <si>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</si>
  <si>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</si>
  <si>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</si>
  <si>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</si>
  <si>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</si>
  <si>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</si>
  <si>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</si>
  <si>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</si>
  <si>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</si>
  <si>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</si>
  <si>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</si>
  <si>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</si>
  <si>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</si>
  <si>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</si>
  <si>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</si>
  <si>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</si>
  <si>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</si>
  <si>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</si>
  <si>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</si>
  <si>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</si>
  <si>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</si>
  <si>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</si>
  <si>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</si>
  <si>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</si>
  <si>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</si>
  <si>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</si>
  <si>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</si>
  <si>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</si>
  <si>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</si>
  <si>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</si>
  <si>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</si>
  <si>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</si>
  <si>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</si>
  <si>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</si>
  <si>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</si>
  <si>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</si>
  <si>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</si>
  <si>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</si>
  <si>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</si>
  <si>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</si>
  <si>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</si>
  <si>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</si>
  <si>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</si>
  <si>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</si>
  <si>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</si>
  <si>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</si>
  <si>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</si>
  <si>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</si>
  <si>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</si>
  <si>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</si>
  <si>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</si>
  <si>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</si>
  <si>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</si>
  <si>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</si>
  <si>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</si>
  <si>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</si>
  <si>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</si>
  <si>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</si>
  <si>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</si>
  <si>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</si>
  <si>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</si>
  <si>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</si>
  <si>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</si>
  <si>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</si>
  <si>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</si>
  <si>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</si>
  <si>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</si>
  <si>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</si>
  <si>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</si>
  <si>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</si>
  <si>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</si>
  <si>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</si>
  <si>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</si>
  <si>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</si>
  <si>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</si>
  <si>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</si>
  <si>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</si>
  <si>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</si>
  <si>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</si>
  <si>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</si>
  <si>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</si>
  <si>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</si>
  <si>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</si>
  <si>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</si>
  <si>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</si>
  <si>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</si>
  <si>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</si>
  <si>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</si>
  <si>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</si>
  <si>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</si>
  <si>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</si>
  <si>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</si>
  <si>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</si>
  <si>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</si>
  <si>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</si>
  <si>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</si>
  <si>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</si>
  <si>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</si>
  <si>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</si>
  <si>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</si>
  <si>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</si>
  <si>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</si>
  <si>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</si>
  <si>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</si>
  <si>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</si>
  <si>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</si>
  <si>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</si>
  <si>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</si>
  <si>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</si>
  <si>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</si>
  <si>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</si>
  <si>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</si>
  <si>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</si>
  <si>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</si>
  <si>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</si>
  <si>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</si>
  <si>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</si>
  <si>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</si>
  <si>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</si>
  <si>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</si>
  <si>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</si>
  <si>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</si>
  <si>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</si>
  <si>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</si>
  <si>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</si>
  <si>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</si>
  <si>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</si>
  <si>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</si>
  <si>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</si>
  <si>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</si>
  <si>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</si>
  <si>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</si>
  <si>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</si>
  <si>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</si>
  <si>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</si>
  <si>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</si>
  <si>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</si>
  <si>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</si>
  <si>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</si>
  <si>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</si>
  <si>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</si>
  <si>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</si>
  <si>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</si>
  <si>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</si>
  <si>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</si>
  <si>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</si>
  <si>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</si>
  <si>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</si>
  <si>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</si>
  <si>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</si>
  <si>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</si>
  <si>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</si>
  <si>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</si>
  <si>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</si>
  <si>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</si>
  <si>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</si>
  <si>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</si>
  <si>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</si>
  <si>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</si>
  <si>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</si>
  <si>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</si>
  <si>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</si>
  <si>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</si>
  <si>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</si>
  <si>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</si>
  <si>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</si>
  <si>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</si>
  <si>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</si>
  <si>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</si>
  <si>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</si>
  <si>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</si>
  <si>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</si>
  <si>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</si>
  <si>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</si>
  <si>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</si>
  <si>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</si>
  <si>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</si>
  <si>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</si>
  <si>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</si>
  <si>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</si>
  <si>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</si>
  <si>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</si>
  <si>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</si>
  <si>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</si>
  <si>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</si>
  <si>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</si>
  <si>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</si>
  <si>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</si>
  <si>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</si>
  <si>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</si>
  <si>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</si>
  <si>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</si>
  <si>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</si>
  <si>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</si>
  <si>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</si>
  <si>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</si>
  <si>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</si>
  <si>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</si>
  <si>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</si>
  <si>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</si>
  <si>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</si>
  <si>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</si>
  <si>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</si>
  <si>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</si>
  <si>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</si>
  <si>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</si>
  <si>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</si>
  <si>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</si>
  <si>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</si>
  <si>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</si>
  <si>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</si>
  <si>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</si>
  <si>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</si>
  <si>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</si>
  <si>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</si>
  <si>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</si>
  <si>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</si>
  <si>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</si>
  <si>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</si>
  <si>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</si>
  <si>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</si>
  <si>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</si>
  <si>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</si>
  <si>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</si>
  <si>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</si>
  <si>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</si>
  <si>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</si>
  <si>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</si>
  <si>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</si>
  <si>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</si>
  <si>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</si>
  <si>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</si>
  <si>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</si>
  <si>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</si>
  <si>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</si>
  <si>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</si>
  <si>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</si>
  <si>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</si>
  <si>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</si>
  <si>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</si>
  <si>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</si>
  <si>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</si>
  <si>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</si>
  <si>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</si>
  <si>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</si>
  <si>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</si>
  <si>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</si>
  <si>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</si>
  <si>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</si>
  <si>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</si>
  <si>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</si>
  <si>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</si>
  <si>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</si>
  <si>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</si>
  <si>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</si>
  <si>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</si>
  <si>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</si>
  <si>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</si>
  <si>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</si>
  <si>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</si>
  <si>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</si>
  <si>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</si>
  <si>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</si>
  <si>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</si>
  <si>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</si>
  <si>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</si>
  <si>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</si>
  <si>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</si>
  <si>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</si>
  <si>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</si>
  <si>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</si>
  <si>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</si>
  <si>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</si>
  <si>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</si>
  <si>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</si>
  <si>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</si>
  <si>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</si>
  <si>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</si>
  <si>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</si>
  <si>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</si>
  <si>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</si>
  <si>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</si>
  <si>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</si>
  <si>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</si>
  <si>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</si>
  <si>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</si>
  <si>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</si>
  <si>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</si>
  <si>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</si>
  <si>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</si>
  <si>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</si>
  <si>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</si>
  <si>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</si>
  <si>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</si>
  <si>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</si>
  <si>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</si>
  <si>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</si>
  <si>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</si>
  <si>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</si>
  <si>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</si>
  <si>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</si>
  <si>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</si>
  <si>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</si>
  <si>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</si>
  <si>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</si>
  <si>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</si>
  <si>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</si>
  <si>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</si>
  <si>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</si>
  <si>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</si>
  <si>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</si>
  <si>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</si>
  <si>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</si>
  <si>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</si>
  <si>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</si>
  <si>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</si>
  <si>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</si>
  <si>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</si>
  <si>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</si>
  <si>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</si>
  <si>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</si>
  <si>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</si>
  <si>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</si>
  <si>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</si>
  <si>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</si>
  <si>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</si>
  <si>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</si>
  <si>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</si>
  <si>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</si>
  <si>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</si>
  <si>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</si>
  <si>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</si>
  <si>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</si>
  <si>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</si>
  <si>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</si>
  <si>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</si>
  <si>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</si>
  <si>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</si>
  <si>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</si>
  <si>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</si>
  <si>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</si>
  <si>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</si>
  <si>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</si>
  <si>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</si>
  <si>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</si>
  <si>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</si>
  <si>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</si>
  <si>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</si>
  <si>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</si>
  <si>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</si>
  <si>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</si>
  <si>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</si>
  <si>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</si>
  <si>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</si>
  <si>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</si>
  <si>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</si>
  <si>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</si>
  <si>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</si>
  <si>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</si>
  <si>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</si>
  <si>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</si>
  <si>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</si>
  <si>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</si>
  <si>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</si>
  <si>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</si>
  <si>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</si>
  <si>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</si>
  <si>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</si>
  <si>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</si>
  <si>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</si>
  <si>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</si>
  <si>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</si>
  <si>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</si>
  <si>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</si>
  <si>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</si>
  <si>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</si>
  <si>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</si>
  <si>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</si>
  <si>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</si>
  <si>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</si>
  <si>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</si>
  <si>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</si>
  <si>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</si>
  <si>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</si>
  <si>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</si>
  <si>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</si>
  <si>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</si>
  <si>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</si>
  <si>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</si>
  <si>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</si>
  <si>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</si>
  <si>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</si>
  <si>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</si>
  <si>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</si>
  <si>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</si>
  <si>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</si>
  <si>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</si>
  <si>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</si>
  <si>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</si>
  <si>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</si>
  <si>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</si>
  <si>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</si>
  <si>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</si>
  <si>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</si>
  <si>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</si>
  <si>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</si>
  <si>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</si>
  <si>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</si>
  <si>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</si>
  <si>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</si>
  <si>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</si>
  <si>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</si>
  <si>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</si>
  <si>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</si>
  <si>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</si>
  <si>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</si>
  <si>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</si>
  <si>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</si>
  <si>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</si>
  <si>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</si>
  <si>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</si>
  <si>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</si>
  <si>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</si>
  <si>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</si>
  <si>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</si>
  <si>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</si>
  <si>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</si>
  <si>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</si>
  <si>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</si>
  <si>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</si>
  <si>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</si>
  <si>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</si>
  <si>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</si>
  <si>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</si>
  <si>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</si>
  <si>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</si>
  <si>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</si>
  <si>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</si>
  <si>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</si>
  <si>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</si>
  <si>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</si>
  <si>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</si>
  <si>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</si>
  <si>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</si>
  <si>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</si>
  <si>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</si>
  <si>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</si>
  <si>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</si>
  <si>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</si>
  <si>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</si>
  <si>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</si>
  <si>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</si>
  <si>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</si>
  <si>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</si>
  <si>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</si>
  <si>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</si>
  <si>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</si>
  <si>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</si>
  <si>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</si>
  <si>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</si>
  <si>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</si>
  <si>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</si>
  <si>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</si>
  <si>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</si>
  <si>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</si>
  <si>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</si>
  <si>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</si>
  <si>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</si>
  <si>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</si>
  <si>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</si>
  <si>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</si>
  <si>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</si>
  <si>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</si>
  <si>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</si>
  <si>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</si>
  <si>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</si>
  <si>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</si>
  <si>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</si>
  <si>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</si>
  <si>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</si>
  <si>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</si>
  <si>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</si>
  <si>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</si>
  <si>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</si>
  <si>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</si>
  <si>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</si>
  <si>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</si>
  <si>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</si>
  <si>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</si>
  <si>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</si>
  <si>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</si>
  <si>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</si>
  <si>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</si>
  <si>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</si>
  <si>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</si>
  <si>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</si>
  <si>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</si>
  <si>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</si>
  <si>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</si>
  <si>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</si>
  <si>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</si>
  <si>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</si>
  <si>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</si>
  <si>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</si>
  <si>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</si>
  <si>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</si>
  <si>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</si>
  <si>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</si>
  <si>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</si>
  <si>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</si>
  <si>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</si>
  <si>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</si>
  <si>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</si>
  <si>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</si>
  <si>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</si>
  <si>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</si>
  <si>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</si>
  <si>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</si>
  <si>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</si>
  <si>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</si>
  <si>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</si>
  <si>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</si>
  <si>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</si>
  <si>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</si>
  <si>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</si>
  <si>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</si>
  <si>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</si>
  <si>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</si>
  <si>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</si>
  <si>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</si>
  <si>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</si>
  <si>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</si>
  <si>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</si>
  <si>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</si>
  <si>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</si>
  <si>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</si>
  <si>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</si>
  <si>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</si>
  <si>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</si>
  <si>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</si>
  <si>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</si>
  <si>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</si>
  <si>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</si>
  <si>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</si>
  <si>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</si>
  <si>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</si>
  <si>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</si>
  <si>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</si>
  <si>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</si>
  <si>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</si>
  <si>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</si>
  <si>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</si>
  <si>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</si>
  <si>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</si>
  <si>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</si>
  <si>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</si>
  <si>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</si>
  <si>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</si>
  <si>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</si>
  <si>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</si>
  <si>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</si>
  <si>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</si>
  <si>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</si>
  <si>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</si>
  <si>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</si>
  <si>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</si>
  <si>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</si>
  <si>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</si>
  <si>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</si>
  <si>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</si>
  <si>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</si>
  <si>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</si>
  <si>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</si>
  <si>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</si>
  <si>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</si>
  <si>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</si>
  <si>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</si>
  <si>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</si>
  <si>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</si>
  <si>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</si>
  <si>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</si>
  <si>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</si>
  <si>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</si>
  <si>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</si>
  <si>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</si>
  <si>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</si>
  <si>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</si>
  <si>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</si>
  <si>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</si>
  <si>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</si>
  <si>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</si>
  <si>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</si>
  <si>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</si>
  <si>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</si>
  <si>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</si>
  <si>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</si>
  <si>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</si>
  <si>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</si>
  <si>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</si>
  <si>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</si>
  <si>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</si>
  <si>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</si>
  <si>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</si>
  <si>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</si>
  <si>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</si>
  <si>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</si>
  <si>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</si>
  <si>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</si>
  <si>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</si>
  <si>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</si>
  <si>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</si>
  <si>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</si>
  <si>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</si>
  <si>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</si>
  <si>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</si>
  <si>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</si>
  <si>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</si>
  <si>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</si>
  <si>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</si>
  <si>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</si>
  <si>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</si>
  <si>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</si>
  <si>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</si>
  <si>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</si>
  <si>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</si>
  <si>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</si>
  <si>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</si>
  <si>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</si>
  <si>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</si>
  <si>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</si>
  <si>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</si>
  <si>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</si>
  <si>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</si>
  <si>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</si>
  <si>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</si>
  <si>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</si>
  <si>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</si>
  <si>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</si>
  <si>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</si>
  <si>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</si>
  <si>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</si>
  <si>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</si>
  <si>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</si>
  <si>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</si>
  <si>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</si>
  <si>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</si>
  <si>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</si>
  <si>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</si>
  <si>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</si>
  <si>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</si>
  <si>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</si>
  <si>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</si>
  <si>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</si>
  <si>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</si>
  <si>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</si>
  <si>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</si>
  <si>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</si>
  <si>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</si>
  <si>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</si>
  <si>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</si>
  <si>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</si>
  <si>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</si>
  <si>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</si>
  <si>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</si>
  <si>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</si>
  <si>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</si>
  <si>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</si>
  <si>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</si>
  <si>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</si>
  <si>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</si>
  <si>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</si>
  <si>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</si>
  <si>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</si>
  <si>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</si>
  <si>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</si>
  <si>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</si>
  <si>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</si>
  <si>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</si>
  <si>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</si>
  <si>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</si>
  <si>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</si>
  <si>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</si>
  <si>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</si>
  <si>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</si>
  <si>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</si>
  <si>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</si>
  <si>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</si>
  <si>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</si>
  <si>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</si>
  <si>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</si>
  <si>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</si>
  <si>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</si>
  <si>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</si>
  <si>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</si>
  <si>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</si>
  <si>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</si>
  <si>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</si>
  <si>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</si>
  <si>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</si>
  <si>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</si>
  <si>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</si>
  <si>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</si>
  <si>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</si>
  <si>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</si>
  <si>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</si>
  <si>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</si>
  <si>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</si>
  <si>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</si>
  <si>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</si>
  <si>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</si>
  <si>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</si>
  <si>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</si>
  <si>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</si>
  <si>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</si>
  <si>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</si>
  <si>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</si>
  <si>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</si>
  <si>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</si>
  <si>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</si>
  <si>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</si>
  <si>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</si>
  <si>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</si>
  <si>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</si>
  <si>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</si>
  <si>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</si>
  <si>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</si>
  <si>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</si>
  <si>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</si>
  <si>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</si>
  <si>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</si>
  <si>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</si>
  <si>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</si>
  <si>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</si>
  <si>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</si>
  <si>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</si>
  <si>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</si>
  <si>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</si>
  <si>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</si>
  <si>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</si>
  <si>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</si>
  <si>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</si>
  <si>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</si>
  <si>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</si>
  <si>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</si>
  <si>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</si>
  <si>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</si>
  <si>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</si>
  <si>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</si>
  <si>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</si>
  <si>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</si>
  <si>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</si>
  <si>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</si>
  <si>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</si>
  <si>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</si>
  <si>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</si>
  <si>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</si>
  <si>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</si>
  <si>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</si>
  <si>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</si>
  <si>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</si>
  <si>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</si>
  <si>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</si>
  <si>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</si>
  <si>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</si>
  <si>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</si>
  <si>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</si>
  <si>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</si>
  <si>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</si>
  <si>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</si>
  <si>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</si>
  <si>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</si>
  <si>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</si>
  <si>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</si>
  <si>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</si>
  <si>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</si>
  <si>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</si>
  <si>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</si>
  <si>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</si>
  <si>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</si>
  <si>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</si>
  <si>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</si>
  <si>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</si>
  <si>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</si>
  <si>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</si>
  <si>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</si>
  <si>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</si>
  <si>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</si>
  <si>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</si>
  <si>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</si>
  <si>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</si>
  <si>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</si>
  <si>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</si>
  <si>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</si>
  <si>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</si>
  <si>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</si>
  <si>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</si>
  <si>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</si>
  <si>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</si>
  <si>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</si>
  <si>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</si>
  <si>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</si>
  <si>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</si>
  <si>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</si>
  <si>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</si>
  <si>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</si>
  <si>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</si>
  <si>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</si>
  <si>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</si>
  <si>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</si>
  <si>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</si>
  <si>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</si>
  <si>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</si>
  <si>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</si>
  <si>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</si>
  <si>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</si>
  <si>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</si>
  <si>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</si>
  <si>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</si>
  <si>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</si>
  <si>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</si>
  <si>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</si>
  <si>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</si>
  <si>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</si>
  <si>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</si>
  <si>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</si>
  <si>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</si>
  <si>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</si>
  <si>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</si>
  <si>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</si>
  <si>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</si>
  <si>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</si>
  <si>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</si>
  <si>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</si>
  <si>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</si>
  <si>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</si>
  <si>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</si>
  <si>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</si>
  <si>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</si>
  <si>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</si>
  <si>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</si>
  <si>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</si>
  <si>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</si>
  <si>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</si>
  <si>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</si>
  <si>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</si>
  <si>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</si>
  <si>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</si>
  <si>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</si>
  <si>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</si>
  <si>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</si>
  <si>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</si>
  <si>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</si>
  <si>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</si>
  <si>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</si>
  <si>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</si>
  <si>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</si>
  <si>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</si>
  <si>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</si>
  <si>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</si>
  <si>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</si>
  <si>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</si>
  <si>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</si>
  <si>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</si>
  <si>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</si>
  <si>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</si>
  <si>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</si>
  <si>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</si>
  <si>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</si>
  <si>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</si>
  <si>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</si>
  <si>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</si>
  <si>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</si>
  <si>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</si>
  <si>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</si>
  <si>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</si>
  <si>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</si>
  <si>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</si>
  <si>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</si>
  <si>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</si>
  <si>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</si>
  <si>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</si>
  <si>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</si>
  <si>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</si>
  <si>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</si>
  <si>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</si>
  <si>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</si>
  <si>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</si>
  <si>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</si>
  <si>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</si>
  <si>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</si>
  <si>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</si>
  <si>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</si>
  <si>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</si>
  <si>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</si>
  <si>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</si>
  <si>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</si>
  <si>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</si>
  <si>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</si>
  <si>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</si>
  <si>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</si>
  <si>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</si>
  <si>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</si>
  <si>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</si>
  <si>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</si>
  <si>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</si>
  <si>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</si>
  <si>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</si>
  <si>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</si>
  <si>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</si>
  <si>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</si>
  <si>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</si>
  <si>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</si>
  <si>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</si>
  <si>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</si>
  <si>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</si>
  <si>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</si>
  <si>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</si>
  <si>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</si>
  <si>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</si>
  <si>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</si>
  <si>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</si>
  <si>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</si>
  <si>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</si>
  <si>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</si>
  <si>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</si>
  <si>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</si>
  <si>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</si>
  <si>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</si>
  <si>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</si>
  <si>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</si>
  <si>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</si>
  <si>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</si>
  <si>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</si>
  <si>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</si>
  <si>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</si>
  <si>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</si>
  <si>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</si>
  <si>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</si>
  <si>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</si>
  <si>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</si>
  <si>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</si>
  <si>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</si>
  <si>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</si>
  <si>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</si>
  <si>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</si>
  <si>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</si>
  <si>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</si>
  <si>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</si>
  <si>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</si>
  <si>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</si>
  <si>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</si>
  <si>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</si>
  <si>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</si>
  <si>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</si>
  <si>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</si>
  <si>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</si>
  <si>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</si>
  <si>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</si>
  <si>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</si>
  <si>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</si>
  <si>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</si>
  <si>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</si>
  <si>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</si>
  <si>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</si>
  <si>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</si>
  <si>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</si>
  <si>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</si>
  <si>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</si>
  <si>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</si>
  <si>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</si>
  <si>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</si>
  <si>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</si>
  <si>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</si>
  <si>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</si>
  <si>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</si>
  <si>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</si>
  <si>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</si>
  <si>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</si>
  <si>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</si>
  <si>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</si>
  <si>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</si>
  <si>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</si>
  <si>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</si>
  <si>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</si>
  <si>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</si>
  <si>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</si>
  <si>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</si>
  <si>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</si>
  <si>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</si>
  <si>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</si>
  <si>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</si>
  <si>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</si>
  <si>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</si>
  <si>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</si>
  <si>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</si>
  <si>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</si>
  <si>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</si>
  <si>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</si>
  <si>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</si>
  <si>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</si>
  <si>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</si>
  <si>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</si>
  <si>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</si>
  <si>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</si>
  <si>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</si>
  <si>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</si>
  <si>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</si>
  <si>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</si>
  <si>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</si>
  <si>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</si>
  <si>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</si>
  <si>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</si>
  <si>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</si>
  <si>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</si>
  <si>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</si>
  <si>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</si>
  <si>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</si>
  <si>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</si>
  <si>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</si>
  <si>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</si>
  <si>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</si>
  <si>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</si>
  <si>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</si>
  <si>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</si>
  <si>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</si>
  <si>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</si>
  <si>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</si>
  <si>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</si>
  <si>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</si>
  <si>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</si>
  <si>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</si>
  <si>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</si>
  <si>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</si>
  <si>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</si>
  <si>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</si>
  <si>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</si>
  <si>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</si>
  <si>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</si>
  <si>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</si>
  <si>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</si>
  <si>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</si>
  <si>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</si>
  <si>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</si>
  <si>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</si>
  <si>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</si>
  <si>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</si>
  <si>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</si>
  <si>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</si>
  <si>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</si>
  <si>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</si>
  <si>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</si>
  <si>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</si>
  <si>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</si>
  <si>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</si>
  <si>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</si>
  <si>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</si>
  <si>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</si>
  <si>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</si>
  <si>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</si>
  <si>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</si>
  <si>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</si>
  <si>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</si>
  <si>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</si>
  <si>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</si>
  <si>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</si>
  <si>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</si>
  <si>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</si>
  <si>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</si>
  <si>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</si>
  <si>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</si>
  <si>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</si>
  <si>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</si>
  <si>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</si>
  <si>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</si>
  <si>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</si>
  <si>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</si>
  <si>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</si>
  <si>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</si>
  <si>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</si>
  <si>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</si>
  <si>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</si>
  <si>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</si>
  <si>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</si>
  <si>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</si>
  <si>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</si>
  <si>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</si>
  <si>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</si>
  <si>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</si>
  <si>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</si>
  <si>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</si>
  <si>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</si>
  <si>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</si>
  <si>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</si>
  <si>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</si>
  <si>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</si>
  <si>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</si>
  <si>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</si>
  <si>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</si>
  <si>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</si>
  <si>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</si>
  <si>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</si>
  <si>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</si>
  <si>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</si>
  <si>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</si>
  <si>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</si>
  <si>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</si>
  <si>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</si>
  <si>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</si>
  <si>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</si>
  <si>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</si>
  <si>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</si>
  <si>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</si>
  <si>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</si>
  <si>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</si>
  <si>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</si>
  <si>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</si>
  <si>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</si>
  <si>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</si>
  <si>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</si>
  <si>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</si>
  <si>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</si>
  <si>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</si>
  <si>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</si>
  <si>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</si>
  <si>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</si>
  <si>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</si>
  <si>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</si>
  <si>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</si>
  <si>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</si>
  <si>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</si>
  <si>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</si>
  <si>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</si>
  <si>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</si>
  <si>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</si>
  <si>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</si>
  <si>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</si>
  <si>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</si>
  <si>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</si>
  <si>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</si>
  <si>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</si>
  <si>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</si>
  <si>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</si>
  <si>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</si>
  <si>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</si>
  <si>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</si>
  <si>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</si>
  <si>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</si>
  <si>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</si>
  <si>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</si>
  <si>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</si>
  <si>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</si>
  <si>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</si>
  <si>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</si>
  <si>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</si>
  <si>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</si>
  <si>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</si>
  <si>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</si>
  <si>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</si>
  <si>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</si>
  <si>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</si>
  <si>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</si>
  <si>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</si>
  <si>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</si>
  <si>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</si>
  <si>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</si>
  <si>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</si>
  <si>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</si>
  <si>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</si>
  <si>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</si>
  <si>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</si>
  <si>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</si>
  <si>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</si>
  <si>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</si>
  <si>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</si>
  <si>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</si>
  <si>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</si>
  <si>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</si>
  <si>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</si>
  <si>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</si>
  <si>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</si>
  <si>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</si>
  <si>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</si>
  <si>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</si>
  <si>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</si>
  <si>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</si>
  <si>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</si>
  <si>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</si>
  <si>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</si>
  <si>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</si>
  <si>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</si>
  <si>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</si>
  <si>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</si>
  <si>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</si>
  <si>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</si>
  <si>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</si>
  <si>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</si>
  <si>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</si>
  <si>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</si>
  <si>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</si>
  <si>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</si>
  <si>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</si>
  <si>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</si>
  <si>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</si>
  <si>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</si>
  <si>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</si>
  <si>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</si>
  <si>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</si>
  <si>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</si>
  <si>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</si>
  <si>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</si>
  <si>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</si>
  <si>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</si>
  <si>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</si>
  <si>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</si>
  <si>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</si>
  <si>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</si>
  <si>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</si>
  <si>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</si>
  <si>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</si>
  <si>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</si>
  <si>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</si>
  <si>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</si>
  <si>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</si>
  <si>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</si>
  <si>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</si>
  <si>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</si>
  <si>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</si>
  <si>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</si>
  <si>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</si>
  <si>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</si>
  <si>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</si>
  <si>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</si>
  <si>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</si>
  <si>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</si>
  <si>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</si>
  <si>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</si>
  <si>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</si>
  <si>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</si>
  <si>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</si>
  <si>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</si>
  <si>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</si>
  <si>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</si>
  <si>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</si>
  <si>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</si>
  <si>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</si>
  <si>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</si>
  <si>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</si>
  <si>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</si>
  <si>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</si>
  <si>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</si>
  <si>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</si>
  <si>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</si>
  <si>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</si>
  <si>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</si>
  <si>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</si>
  <si>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</si>
  <si>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</si>
  <si>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</si>
  <si>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</si>
  <si>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</si>
  <si>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</si>
  <si>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</si>
  <si>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</si>
  <si>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</si>
  <si>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</si>
  <si>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</si>
  <si>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</si>
  <si>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</si>
  <si>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</si>
  <si>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</si>
  <si>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</si>
  <si>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</si>
  <si>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</si>
  <si>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</si>
  <si>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</si>
  <si>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</si>
  <si>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</si>
  <si>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</si>
  <si>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</si>
  <si>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</si>
  <si>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</si>
  <si>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</si>
  <si>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</si>
  <si>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</si>
  <si>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</si>
  <si>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</si>
  <si>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</si>
  <si>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</si>
  <si>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</si>
  <si>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</si>
  <si>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</si>
  <si>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</si>
  <si>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</si>
  <si>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</si>
  <si>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</si>
  <si>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</si>
  <si>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</si>
  <si>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</si>
  <si>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</si>
  <si>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</si>
  <si>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</si>
  <si>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</si>
  <si>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</si>
  <si>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</si>
  <si>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</si>
  <si>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</si>
  <si>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</si>
  <si>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</si>
  <si>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</si>
  <si>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</si>
  <si>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</si>
  <si>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</si>
  <si>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</si>
  <si>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</si>
  <si>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</si>
  <si>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</si>
  <si>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</si>
  <si>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</si>
  <si>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</si>
  <si>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</si>
  <si>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</si>
  <si>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</si>
  <si>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</si>
  <si>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</si>
  <si>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</si>
  <si>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</si>
  <si>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</si>
  <si>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</si>
  <si>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</si>
  <si>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</si>
  <si>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</si>
  <si>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</si>
  <si>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</si>
  <si>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</si>
  <si>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</si>
  <si>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</si>
  <si>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</si>
  <si>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</si>
  <si>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</si>
  <si>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</si>
  <si>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</si>
  <si>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</si>
  <si>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</si>
  <si>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</si>
  <si>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</si>
  <si>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</si>
  <si>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</si>
  <si>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</si>
  <si>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</si>
  <si>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</si>
  <si>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</si>
  <si>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</si>
  <si>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</si>
  <si>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</si>
  <si>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</si>
  <si>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</si>
  <si>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</si>
  <si>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</si>
  <si>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</si>
  <si>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</si>
  <si>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</si>
  <si>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</si>
  <si>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</si>
  <si>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</si>
  <si>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</si>
  <si>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</si>
  <si>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</si>
  <si>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</si>
  <si>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</si>
  <si>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</si>
  <si>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</si>
  <si>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</si>
  <si>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</si>
  <si>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</si>
  <si>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</si>
  <si>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</si>
  <si>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</si>
  <si>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</si>
  <si>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</si>
  <si>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</si>
  <si>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</si>
  <si>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</si>
  <si>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</si>
  <si>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</si>
  <si>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</si>
  <si>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</si>
  <si>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</si>
  <si>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</si>
  <si>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</si>
  <si>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</si>
  <si>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</si>
  <si>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</si>
  <si>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</si>
  <si>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</si>
  <si>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</si>
  <si>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</si>
  <si>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</si>
  <si>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</si>
  <si>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</si>
  <si>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</si>
  <si>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</si>
  <si>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</si>
  <si>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</si>
  <si>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</si>
  <si>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</si>
  <si>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</si>
  <si>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</si>
  <si>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</si>
  <si>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</si>
  <si>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</si>
  <si>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</si>
  <si>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</si>
  <si>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</si>
  <si>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</si>
  <si>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</si>
  <si>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</si>
  <si>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</si>
  <si>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</si>
  <si>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</si>
  <si>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</si>
  <si>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</si>
  <si>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</si>
  <si>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</si>
  <si>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</si>
  <si>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</si>
  <si>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</si>
  <si>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</si>
  <si>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</si>
  <si>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</si>
  <si>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</si>
  <si>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</si>
  <si>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</si>
  <si>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</si>
  <si>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</si>
  <si>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</si>
  <si>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</si>
  <si>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</si>
  <si>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</si>
  <si>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</si>
  <si>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</si>
  <si>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</si>
  <si>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</si>
  <si>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</si>
  <si>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</si>
  <si>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</si>
  <si>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</si>
  <si>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</si>
  <si>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</si>
  <si>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</si>
  <si>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</si>
  <si>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</si>
  <si>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</si>
  <si>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</si>
  <si>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</si>
  <si>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</si>
  <si>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</si>
  <si>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</si>
  <si>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</si>
  <si>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</si>
  <si>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</si>
  <si>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</si>
  <si>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</si>
  <si>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</si>
  <si>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</si>
  <si>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</si>
  <si>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</si>
  <si>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</si>
  <si>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</si>
  <si>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</si>
  <si>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</si>
  <si>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</si>
  <si>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</si>
  <si>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</si>
  <si>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</si>
  <si>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</si>
  <si>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</si>
  <si>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</si>
  <si>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</si>
  <si>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</si>
  <si>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</si>
  <si>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</si>
  <si>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</si>
  <si>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</si>
  <si>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</si>
  <si>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</si>
  <si>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</si>
  <si>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</si>
  <si>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</si>
  <si>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</si>
  <si>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</si>
  <si>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</si>
  <si>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</si>
  <si>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</si>
  <si>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</si>
  <si>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</si>
  <si>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</si>
  <si>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</si>
  <si>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</si>
  <si>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</si>
  <si>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</si>
  <si>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</si>
  <si>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</si>
  <si>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</si>
  <si>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</si>
  <si>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</si>
  <si>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</si>
  <si>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</si>
  <si>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</si>
  <si>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</si>
  <si>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</si>
  <si>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</si>
  <si>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</si>
  <si>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</si>
  <si>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</si>
  <si>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</si>
  <si>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</si>
  <si>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</si>
  <si>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</si>
  <si>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</si>
  <si>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</si>
  <si>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</si>
  <si>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</si>
  <si>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</si>
  <si>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</si>
  <si>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</si>
  <si>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</si>
  <si>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</si>
  <si>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</si>
  <si>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</si>
  <si>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</si>
  <si>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</si>
  <si>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</si>
  <si>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</si>
  <si>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</si>
  <si>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</si>
  <si>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</si>
  <si>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</si>
  <si>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</si>
  <si>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</si>
  <si>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</si>
  <si>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</si>
  <si>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</si>
  <si>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</si>
  <si>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</si>
  <si>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</si>
  <si>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</si>
  <si>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</si>
  <si>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</si>
  <si>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</si>
  <si>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</si>
  <si>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</si>
  <si>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</si>
  <si>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</si>
  <si>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</si>
  <si>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</si>
  <si>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</si>
  <si>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</si>
  <si>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</si>
  <si>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</si>
  <si>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</si>
  <si>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</si>
  <si>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</si>
  <si>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</si>
  <si>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</si>
  <si>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</si>
  <si>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</si>
  <si>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</si>
  <si>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</si>
  <si>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</si>
  <si>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</si>
  <si>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</si>
  <si>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</si>
  <si>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</si>
  <si>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</si>
  <si>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</si>
  <si>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</si>
  <si>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</si>
  <si>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</si>
  <si>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</si>
  <si>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</si>
  <si>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</si>
  <si>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</si>
  <si>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</si>
  <si>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</si>
  <si>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</si>
  <si>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</si>
  <si>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</si>
  <si>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</si>
  <si>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</si>
  <si>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</si>
  <si>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</si>
  <si>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</si>
  <si>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</si>
  <si>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</si>
  <si>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</si>
  <si>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</si>
  <si>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</si>
  <si>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</si>
  <si>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</si>
  <si>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</si>
  <si>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</si>
  <si>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</si>
  <si>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</si>
  <si>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</si>
  <si>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</si>
  <si>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</si>
  <si>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</si>
  <si>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</si>
  <si>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</si>
  <si>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</si>
  <si>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</si>
  <si>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</si>
  <si>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</si>
  <si>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</si>
  <si>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</si>
  <si>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</si>
  <si>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</si>
  <si>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</si>
  <si>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</si>
  <si>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</si>
  <si>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</si>
  <si>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</si>
  <si>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</si>
  <si>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</si>
  <si>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</si>
  <si>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</si>
  <si>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</si>
  <si>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</si>
  <si>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</si>
  <si>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</si>
  <si>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</si>
  <si>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</si>
  <si>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</si>
  <si>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</si>
  <si>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</si>
  <si>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</si>
  <si>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</si>
  <si>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</si>
  <si>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</si>
  <si>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</si>
  <si>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</si>
  <si>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</si>
  <si>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</si>
  <si>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</si>
  <si>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</si>
  <si>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</si>
  <si>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</si>
  <si>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</si>
  <si>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</si>
  <si>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</si>
  <si>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</si>
  <si>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</si>
  <si>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</si>
  <si>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</si>
  <si>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</si>
  <si>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</si>
  <si>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</si>
  <si>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</si>
  <si>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</si>
  <si>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</si>
  <si>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</si>
  <si>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</si>
  <si>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</si>
  <si>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</si>
  <si>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</si>
  <si>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</si>
  <si>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</si>
  <si>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</si>
  <si>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</si>
  <si>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</si>
  <si>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</si>
  <si>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</si>
  <si>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</si>
  <si>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</si>
  <si>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</si>
  <si>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</si>
  <si>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</si>
  <si>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</si>
  <si>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</si>
  <si>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</si>
  <si>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</si>
  <si>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</si>
  <si>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</si>
  <si>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</si>
  <si>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</si>
  <si>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</si>
  <si>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</si>
  <si>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</si>
  <si>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</si>
  <si>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</si>
  <si>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</si>
  <si>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</si>
  <si>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</si>
  <si>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</si>
  <si>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</si>
  <si>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</si>
  <si>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</si>
  <si>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</si>
  <si>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</si>
  <si>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</si>
  <si>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</si>
  <si>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</si>
  <si>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</si>
  <si>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</si>
  <si>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</si>
  <si>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</si>
  <si>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</si>
  <si>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</si>
  <si>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</si>
  <si>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</si>
  <si>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</si>
  <si>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</si>
  <si>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</si>
  <si>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</si>
  <si>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</si>
  <si>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</si>
  <si>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</si>
  <si>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</si>
  <si>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</si>
  <si>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</si>
  <si>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</si>
  <si>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</si>
  <si>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</si>
  <si>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</si>
  <si>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</si>
  <si>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</si>
  <si>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</si>
  <si>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</si>
  <si>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</si>
  <si>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</si>
  <si>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</si>
  <si>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</si>
  <si>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</si>
  <si>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</si>
  <si>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</si>
  <si>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</si>
  <si>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</si>
  <si>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</si>
  <si>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</si>
  <si>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</si>
  <si>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</si>
  <si>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</si>
  <si>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</si>
  <si>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</si>
  <si>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</si>
  <si>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</si>
  <si>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</si>
  <si>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</si>
  <si>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</si>
  <si>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</si>
  <si>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</si>
  <si>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</si>
  <si>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</si>
  <si>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</si>
  <si>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</si>
  <si>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</si>
  <si>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</si>
  <si>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</si>
  <si>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</si>
  <si>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</si>
  <si>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</si>
  <si>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</si>
  <si>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</si>
  <si>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</si>
  <si>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</si>
  <si>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</si>
  <si>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</si>
  <si>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</si>
  <si>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</si>
  <si>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</si>
  <si>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</si>
  <si>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</si>
  <si>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</si>
  <si>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</si>
  <si>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</si>
  <si>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</si>
  <si>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</si>
  <si>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</si>
  <si>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</si>
  <si>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</si>
  <si>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</si>
  <si>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</si>
  <si>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</si>
  <si>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</si>
  <si>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</si>
  <si>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</si>
  <si>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</si>
  <si>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</si>
  <si>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</si>
  <si>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</si>
  <si>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</si>
  <si>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</si>
  <si>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</si>
  <si>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</si>
  <si>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</si>
  <si>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</si>
  <si>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</si>
  <si>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</si>
  <si>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</si>
  <si>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</si>
  <si>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</si>
  <si>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</si>
  <si>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</si>
  <si>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</si>
  <si>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</si>
  <si>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</si>
  <si>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</si>
  <si>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</si>
  <si>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</si>
  <si>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</si>
  <si>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</si>
  <si>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</si>
  <si>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</si>
  <si>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</si>
  <si>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</si>
  <si>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</si>
  <si>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</si>
  <si>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</si>
  <si>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</si>
  <si>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</si>
  <si>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</si>
  <si>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</si>
  <si>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</si>
  <si>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</si>
  <si>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</si>
  <si>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</si>
  <si>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</si>
  <si>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</si>
  <si>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</si>
  <si>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</si>
  <si>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</si>
  <si>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</si>
  <si>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</si>
  <si>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</si>
  <si>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</si>
  <si>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</si>
  <si>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</si>
  <si>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</si>
  <si>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</si>
  <si>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</si>
  <si>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</si>
  <si>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</si>
  <si>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</si>
  <si>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</si>
  <si>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</si>
  <si>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</si>
  <si>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</si>
  <si>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</si>
  <si>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</si>
  <si>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</si>
  <si>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</si>
  <si>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</si>
  <si>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</si>
  <si>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</si>
  <si>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</si>
  <si>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</si>
  <si>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</si>
  <si>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</si>
  <si>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</si>
  <si>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</si>
  <si>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</si>
  <si>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</si>
  <si>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</si>
  <si>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</si>
  <si>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</si>
  <si>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</si>
  <si>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</si>
  <si>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</si>
  <si>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</si>
  <si>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</si>
  <si>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</si>
  <si>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</si>
  <si>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</si>
  <si>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</si>
  <si>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</si>
  <si>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</si>
  <si>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</si>
  <si>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</si>
  <si>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</si>
  <si>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</si>
  <si>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</si>
  <si>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</si>
  <si>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</si>
  <si>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</si>
  <si>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</si>
  <si>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</si>
  <si>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</si>
  <si>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</si>
  <si>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</si>
  <si>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</si>
  <si>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</si>
  <si>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</si>
  <si>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</si>
  <si>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</si>
  <si>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</si>
  <si>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</si>
  <si>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</si>
  <si>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</si>
  <si>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</si>
  <si>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</si>
  <si>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</si>
  <si>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</si>
  <si>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</si>
  <si>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</si>
  <si>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</si>
  <si>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</si>
  <si>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</si>
  <si>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</si>
  <si>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</si>
  <si>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</si>
  <si>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</si>
  <si>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</si>
  <si>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</si>
  <si>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</si>
  <si>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</si>
  <si>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</si>
  <si>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</si>
  <si>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</si>
  <si>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</si>
  <si>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</si>
  <si>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</si>
  <si>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</si>
  <si>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</si>
  <si>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</si>
  <si>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</si>
  <si>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</si>
  <si>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</si>
  <si>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</si>
  <si>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</si>
  <si>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</si>
  <si>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</si>
  <si>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</si>
  <si>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</si>
  <si>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</si>
  <si>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</si>
  <si>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</si>
  <si>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</si>
  <si>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</si>
  <si>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</si>
  <si>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</si>
  <si>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</si>
  <si>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</si>
  <si>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</si>
  <si>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</si>
  <si>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</si>
  <si>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</si>
  <si>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</si>
  <si>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</si>
  <si>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</si>
  <si>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</si>
  <si>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</si>
  <si>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</si>
  <si>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</si>
  <si>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</si>
  <si>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</si>
  <si>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</si>
  <si>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</si>
  <si>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</si>
  <si>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</si>
  <si>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</si>
  <si>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</si>
  <si>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</si>
  <si>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</si>
  <si>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</si>
  <si>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</si>
  <si>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</si>
  <si>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</si>
  <si>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</si>
  <si>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</si>
  <si>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</si>
  <si>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</si>
  <si>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</si>
  <si>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</si>
  <si>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</si>
  <si>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</si>
  <si>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</si>
  <si>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</si>
  <si>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</si>
  <si>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</si>
  <si>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</si>
  <si>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</si>
  <si>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</si>
  <si>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</si>
  <si>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</si>
  <si>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</si>
  <si>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</si>
  <si>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</si>
  <si>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</si>
  <si>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</si>
  <si>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</si>
  <si>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</si>
  <si>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</si>
  <si>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</si>
  <si>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</si>
  <si>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</si>
  <si>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</si>
  <si>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</si>
  <si>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</si>
  <si>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</si>
  <si>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</si>
  <si>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</si>
  <si>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</si>
  <si>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</si>
  <si>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</si>
  <si>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</si>
  <si>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</si>
  <si>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</si>
  <si>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</si>
  <si>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</si>
  <si>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</si>
  <si>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</si>
  <si>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</si>
  <si>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</si>
  <si>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</si>
  <si>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</si>
  <si>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</si>
  <si>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</si>
  <si>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</si>
  <si>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</si>
  <si>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</si>
  <si>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</si>
  <si>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</si>
  <si>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</si>
  <si>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</si>
  <si>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</si>
  <si>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</si>
  <si>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</si>
  <si>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</si>
  <si>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</si>
  <si>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</si>
  <si>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</si>
  <si>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</si>
  <si>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</si>
  <si>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</si>
  <si>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</si>
  <si>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</si>
  <si>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</si>
  <si>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</si>
  <si>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</si>
  <si>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</si>
  <si>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</si>
  <si>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</si>
  <si>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</si>
  <si>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</si>
  <si>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</si>
  <si>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</si>
  <si>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</si>
  <si>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</si>
  <si>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</si>
  <si>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</si>
  <si>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</si>
  <si>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</si>
  <si>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</si>
  <si>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</si>
  <si>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</si>
  <si>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</si>
  <si>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</si>
  <si>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</si>
  <si>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</si>
  <si>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</si>
  <si>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</si>
  <si>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</si>
  <si>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</si>
  <si>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</si>
  <si>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</si>
  <si>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</si>
  <si>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</si>
  <si>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</si>
  <si>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</si>
  <si>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</si>
  <si>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</si>
  <si>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</si>
  <si>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</si>
  <si>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</si>
  <si>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</si>
  <si>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</si>
  <si>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</si>
  <si>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</si>
  <si>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</si>
  <si>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</si>
  <si>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</si>
  <si>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</si>
  <si>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</si>
  <si>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</si>
  <si>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</si>
  <si>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</si>
  <si>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</si>
  <si>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</si>
  <si>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</si>
  <si>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</si>
  <si>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</si>
  <si>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</si>
  <si>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</si>
  <si>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</si>
  <si>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</si>
  <si>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</si>
  <si>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</si>
  <si>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</si>
  <si>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</si>
  <si>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</si>
  <si>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</si>
  <si>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</si>
  <si>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</si>
  <si>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</si>
  <si>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</si>
  <si>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</si>
  <si>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</si>
  <si>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</si>
  <si>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</si>
  <si>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</si>
  <si>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</si>
  <si>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</si>
  <si>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</si>
  <si>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</si>
  <si>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</si>
  <si>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</si>
  <si>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</si>
  <si>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</si>
  <si>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</si>
  <si>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</si>
  <si>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</si>
  <si>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</si>
  <si>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</si>
  <si>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</si>
  <si>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</si>
  <si>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</si>
  <si>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</si>
  <si>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</si>
  <si>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</si>
  <si>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</si>
  <si>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</si>
  <si>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</si>
  <si>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</si>
  <si>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</si>
  <si>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</si>
  <si>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</si>
  <si>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</si>
  <si>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</si>
  <si>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</si>
  <si>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</si>
  <si>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</si>
  <si>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</si>
  <si>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</si>
  <si>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</si>
  <si>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</si>
  <si>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</si>
  <si>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</si>
  <si>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</si>
  <si>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</si>
  <si>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</si>
  <si>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</si>
  <si>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</si>
  <si>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</si>
  <si>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</si>
  <si>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</si>
  <si>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</si>
  <si>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</si>
  <si>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</si>
  <si>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</si>
  <si>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</si>
  <si>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</si>
  <si>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</si>
  <si>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</si>
  <si>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</si>
  <si>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</si>
  <si>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</si>
  <si>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</si>
  <si>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</si>
  <si>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</si>
  <si>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</si>
  <si>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</si>
  <si>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</si>
  <si>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</si>
  <si>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</si>
  <si>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</si>
  <si>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</si>
  <si>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</si>
  <si>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</si>
  <si>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</si>
  <si>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</si>
  <si>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</si>
  <si>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</si>
  <si>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</si>
  <si>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</si>
  <si>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</si>
  <si>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</si>
  <si>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</si>
  <si>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</si>
  <si>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</si>
  <si>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</si>
  <si>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</si>
  <si>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</si>
  <si>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</si>
  <si>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</si>
  <si>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</si>
  <si>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</si>
  <si>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</si>
  <si>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</si>
  <si>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</si>
  <si>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</si>
  <si>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</si>
  <si>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</si>
  <si>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</si>
  <si>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</si>
  <si>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</si>
  <si>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</si>
  <si>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</si>
  <si>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</si>
  <si>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</si>
  <si>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</si>
  <si>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</si>
  <si>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</si>
  <si>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</si>
  <si>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</si>
  <si>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</si>
  <si>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</si>
  <si>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</si>
  <si>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</si>
  <si>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</si>
  <si>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</si>
  <si>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</si>
  <si>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</si>
  <si>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</si>
  <si>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</si>
  <si>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</si>
  <si>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</si>
  <si>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</si>
  <si>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</si>
  <si>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</si>
  <si>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</si>
  <si>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</si>
  <si>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</si>
  <si>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</si>
  <si>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</si>
  <si>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</si>
  <si>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</si>
  <si>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</si>
  <si>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</si>
  <si>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</si>
  <si>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</si>
  <si>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</si>
  <si>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</si>
  <si>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</si>
  <si>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</si>
  <si>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</si>
  <si>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</si>
  <si>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</si>
  <si>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</si>
  <si>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</si>
  <si>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</si>
  <si>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</si>
  <si>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</si>
  <si>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</si>
  <si>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</si>
  <si>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</si>
  <si>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</si>
  <si>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</si>
  <si>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</si>
  <si>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</si>
  <si>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</si>
  <si>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</si>
  <si>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</si>
  <si>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</si>
  <si>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</si>
  <si>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</si>
  <si>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</si>
  <si>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</si>
  <si>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</si>
  <si>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</si>
  <si>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</si>
  <si>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</si>
  <si>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</si>
  <si>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</si>
  <si>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</si>
  <si>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</si>
  <si>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</si>
  <si>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</si>
  <si>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</si>
  <si>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</si>
  <si>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</si>
  <si>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</si>
  <si>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</si>
  <si>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</si>
  <si>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</si>
  <si>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</si>
  <si>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</si>
  <si>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</si>
  <si>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</si>
  <si>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</si>
  <si>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</si>
  <si>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</si>
  <si>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</si>
  <si>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</si>
  <si>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</si>
  <si>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</si>
  <si>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</si>
  <si>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</si>
  <si>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</si>
  <si>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</si>
  <si>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</si>
  <si>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</si>
  <si>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</si>
  <si>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</si>
  <si>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</si>
  <si>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</si>
  <si>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</si>
  <si>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</si>
  <si>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</si>
  <si>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</si>
  <si>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</si>
  <si>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</si>
  <si>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</si>
  <si>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</si>
  <si>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</si>
  <si>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</si>
  <si>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</si>
  <si>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</si>
  <si>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</si>
  <si>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</si>
  <si>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</si>
  <si>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</si>
  <si>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</si>
  <si>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</si>
  <si>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</si>
  <si>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</si>
  <si>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</si>
  <si>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</si>
  <si>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</si>
  <si>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</si>
  <si>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</si>
  <si>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</si>
  <si>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</si>
  <si>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</si>
  <si>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</si>
  <si>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</si>
  <si>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</si>
  <si>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</si>
  <si>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</si>
  <si>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</si>
  <si>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</si>
  <si>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</si>
  <si>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</si>
  <si>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</si>
  <si>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</si>
  <si>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</si>
  <si>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</si>
  <si>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</si>
  <si>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</si>
  <si>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</si>
  <si>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</si>
  <si>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</si>
  <si>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</si>
  <si>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</si>
  <si>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</si>
  <si>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</si>
  <si>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</si>
  <si>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</si>
  <si>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</si>
  <si>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</si>
  <si>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</si>
  <si>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</si>
  <si>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</si>
  <si>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</si>
  <si>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</si>
  <si>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</si>
  <si>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</si>
  <si>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</si>
  <si>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</si>
  <si>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</si>
  <si>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</si>
  <si>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</si>
  <si>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</si>
  <si>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</si>
  <si>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</si>
  <si>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</si>
  <si>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</si>
  <si>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</si>
  <si>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</si>
  <si>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</si>
  <si>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</si>
  <si>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</si>
  <si>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</si>
  <si>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</si>
  <si>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</si>
  <si>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</si>
  <si>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</si>
  <si>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</si>
  <si>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</si>
  <si>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</si>
  <si>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</si>
  <si>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</si>
  <si>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</si>
  <si>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</si>
  <si>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</si>
  <si>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</si>
  <si>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</si>
  <si>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</si>
  <si>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</si>
  <si>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</si>
  <si>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</si>
  <si>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</si>
  <si>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</si>
  <si>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</si>
  <si>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</si>
  <si>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</si>
  <si>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</si>
  <si>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</si>
  <si>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</si>
  <si>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</si>
  <si>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</si>
  <si>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</si>
  <si>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</si>
  <si>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</si>
  <si>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</si>
  <si>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</si>
  <si>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</si>
  <si>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</si>
  <si>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</si>
  <si>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</si>
  <si>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</si>
  <si>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</si>
  <si>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</si>
  <si>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</si>
  <si>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</si>
  <si>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</si>
  <si>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</si>
  <si>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</si>
  <si>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</si>
  <si>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</si>
  <si>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</si>
  <si>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</si>
  <si>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</si>
  <si>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</si>
  <si>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</si>
  <si>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</si>
  <si>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</si>
  <si>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</si>
  <si>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</si>
  <si>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</si>
  <si>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</si>
  <si>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</si>
  <si>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</si>
  <si>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</si>
  <si>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</si>
  <si>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</si>
  <si>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</si>
  <si>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</si>
  <si>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</si>
  <si>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</si>
  <si>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</si>
  <si>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</si>
  <si>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</si>
  <si>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</si>
  <si>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</si>
  <si>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</si>
  <si>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</si>
  <si>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</si>
  <si>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</si>
  <si>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</si>
  <si>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</si>
  <si>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</si>
  <si>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</si>
  <si>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</si>
  <si>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</si>
  <si>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</si>
  <si>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</si>
  <si>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</si>
  <si>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</si>
  <si>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</si>
  <si>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</si>
  <si>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</si>
  <si>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</si>
  <si>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</si>
  <si>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</si>
  <si>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</si>
  <si>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</si>
  <si>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</si>
  <si>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</si>
  <si>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</si>
  <si>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</si>
  <si>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</si>
  <si>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</si>
  <si>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</si>
  <si>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</si>
  <si>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</si>
  <si>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</si>
  <si>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</si>
  <si>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</si>
  <si>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</si>
  <si>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</si>
  <si>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</si>
  <si>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</si>
  <si>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</si>
  <si>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</si>
  <si>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</si>
  <si>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</si>
  <si>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</si>
  <si>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</si>
  <si>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</si>
  <si>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</si>
  <si>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</si>
  <si>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</si>
  <si>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</si>
  <si>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</si>
  <si>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</si>
  <si>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</si>
  <si>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</si>
  <si>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</si>
  <si>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</si>
  <si>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</si>
  <si>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</si>
  <si>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</si>
  <si>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</si>
  <si>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</si>
  <si>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</si>
  <si>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</si>
  <si>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</si>
  <si>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</si>
  <si>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</si>
  <si>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</si>
  <si>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</si>
  <si>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</si>
  <si>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</si>
  <si>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</si>
  <si>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</si>
  <si>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</si>
  <si>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</si>
  <si>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</si>
  <si>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</si>
  <si>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</si>
  <si>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</si>
  <si>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</si>
  <si>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</si>
  <si>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</si>
  <si>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</si>
  <si>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</si>
  <si>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</si>
  <si>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</si>
  <si>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</si>
  <si>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</si>
  <si>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</si>
  <si>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</si>
  <si>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</si>
  <si>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</si>
  <si>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</si>
  <si>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</si>
  <si>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</si>
  <si>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</si>
  <si>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</si>
  <si>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</si>
  <si>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</si>
  <si>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</si>
  <si>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</si>
  <si>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</si>
  <si>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</si>
  <si>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</si>
  <si>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</si>
  <si>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</si>
  <si>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</si>
  <si>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</si>
  <si>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</si>
  <si>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</si>
  <si>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</si>
  <si>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</si>
  <si>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</si>
  <si>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</si>
  <si>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</si>
  <si>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</si>
  <si>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</si>
  <si>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</si>
  <si>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</si>
  <si>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</si>
  <si>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</si>
  <si>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</si>
  <si>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</si>
  <si>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</si>
  <si>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</si>
  <si>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</si>
  <si>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</si>
  <si>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</si>
  <si>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</si>
  <si>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</si>
  <si>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</si>
  <si>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</si>
  <si>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</si>
  <si>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</si>
  <si>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</si>
  <si>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</si>
  <si>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</si>
  <si>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</si>
  <si>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</si>
  <si>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</si>
  <si>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</si>
  <si>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</si>
  <si>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</si>
  <si>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</si>
  <si>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</si>
  <si>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</si>
  <si>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</si>
  <si>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</si>
  <si>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</si>
  <si>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</si>
  <si>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</si>
  <si>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</si>
  <si>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</si>
  <si>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</si>
  <si>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</si>
  <si>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</si>
  <si>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</si>
  <si>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</si>
  <si>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</si>
  <si>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</si>
  <si>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</si>
  <si>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</si>
  <si>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</si>
  <si>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</si>
  <si>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</si>
  <si>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</si>
  <si>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</si>
  <si>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</si>
  <si>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</si>
  <si>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</si>
  <si>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</si>
  <si>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</si>
  <si>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</si>
  <si>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</si>
  <si>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</si>
  <si>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</si>
  <si>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</si>
  <si>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</si>
  <si>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</si>
  <si>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</si>
  <si>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</si>
  <si>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</si>
  <si>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</si>
  <si>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</si>
  <si>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</si>
  <si>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</si>
  <si>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</si>
  <si>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</si>
  <si>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</si>
  <si>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</si>
  <si>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</si>
  <si>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</si>
  <si>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</si>
  <si>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</si>
  <si>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</si>
  <si>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</si>
  <si>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</si>
  <si>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</si>
  <si>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</si>
  <si>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</si>
  <si>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</si>
  <si>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</si>
  <si>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</si>
  <si>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</si>
  <si>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</si>
  <si>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</si>
  <si>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</si>
  <si>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</si>
  <si>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</si>
  <si>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</si>
  <si>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</si>
  <si>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</si>
  <si>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</si>
  <si>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</si>
  <si>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</si>
  <si>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</si>
  <si>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</si>
  <si>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</si>
  <si>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</si>
  <si>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</si>
  <si>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</si>
  <si>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</si>
  <si>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</si>
  <si>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</si>
  <si>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</si>
  <si>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</si>
  <si>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</si>
  <si>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</si>
  <si>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</si>
  <si>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</si>
  <si>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</si>
  <si>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</si>
  <si>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</si>
  <si>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</si>
  <si>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</si>
  <si>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</si>
  <si>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</si>
  <si>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</si>
  <si>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</si>
  <si>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</si>
  <si>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</si>
  <si>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</si>
  <si>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</si>
  <si>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</si>
  <si>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</si>
  <si>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</si>
  <si>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</si>
  <si>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</si>
  <si>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</si>
  <si>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</si>
  <si>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</si>
  <si>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</si>
  <si>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</si>
  <si>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</si>
  <si>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</si>
  <si>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</si>
  <si>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</si>
  <si>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</si>
  <si>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</si>
  <si>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</si>
  <si>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</si>
  <si>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</si>
  <si>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</si>
  <si>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</si>
  <si>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</si>
  <si>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</si>
  <si>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</si>
  <si>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</si>
  <si>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</si>
  <si>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</si>
  <si>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</si>
  <si>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</si>
  <si>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</si>
  <si>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</si>
  <si>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</si>
  <si>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</si>
  <si>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</si>
  <si>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</si>
  <si>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</si>
  <si>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</si>
  <si>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</si>
  <si>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</si>
  <si>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</si>
  <si>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</si>
  <si>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</si>
  <si>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</si>
  <si>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</si>
  <si>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</si>
  <si>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</si>
  <si>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</si>
  <si>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</si>
  <si>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</si>
  <si>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</si>
  <si>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</si>
  <si>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</si>
  <si>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</si>
  <si>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</si>
  <si>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</si>
  <si>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</si>
  <si>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</si>
  <si>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</si>
  <si>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</si>
  <si>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</si>
  <si>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</si>
  <si>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</si>
  <si>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</si>
  <si>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</si>
  <si>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</si>
  <si>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</si>
  <si>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</si>
  <si>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</si>
  <si>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</si>
  <si>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</si>
  <si>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</si>
  <si>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</si>
  <si>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</si>
  <si>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</si>
  <si>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</si>
  <si>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</si>
  <si>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</si>
  <si>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</si>
  <si>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</si>
  <si>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</si>
  <si>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</si>
  <si>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</si>
  <si>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</si>
  <si>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</si>
  <si>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</si>
  <si>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</si>
  <si>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</si>
  <si>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</si>
  <si>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</si>
  <si>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</si>
  <si>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</si>
  <si>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</si>
  <si>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</si>
  <si>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</si>
  <si>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</si>
  <si>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</si>
  <si>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</si>
  <si>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</si>
  <si>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</si>
  <si>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</si>
  <si>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</si>
  <si>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</si>
  <si>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</si>
  <si>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</si>
  <si>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</si>
  <si>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</si>
  <si>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</si>
  <si>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</si>
  <si>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</si>
  <si>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</si>
  <si>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</si>
  <si>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</si>
  <si>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</si>
  <si>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</si>
  <si>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</si>
  <si>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</si>
  <si>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</si>
  <si>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</si>
  <si>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</si>
  <si>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</si>
  <si>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</si>
  <si>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</si>
  <si>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</si>
  <si>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</si>
  <si>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</si>
  <si>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</si>
  <si>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</si>
  <si>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</si>
  <si>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</si>
  <si>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</si>
  <si>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</si>
  <si>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</si>
  <si>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</si>
  <si>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</si>
  <si>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</si>
  <si>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</si>
  <si>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</si>
  <si>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</si>
  <si>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</si>
  <si>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</si>
  <si>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</si>
  <si>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</si>
  <si>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</si>
  <si>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</si>
  <si>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</si>
  <si>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</si>
  <si>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</si>
  <si>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</si>
  <si>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</si>
  <si>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</si>
  <si>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</si>
  <si>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</si>
  <si>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</si>
  <si>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</si>
  <si>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</si>
  <si>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</si>
  <si>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</si>
  <si>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</si>
  <si>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</si>
  <si>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</si>
  <si>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</si>
  <si>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</si>
  <si>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</si>
  <si>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</si>
  <si>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</si>
  <si>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</si>
  <si>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</si>
  <si>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</si>
  <si>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</si>
  <si>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</si>
  <si>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</si>
  <si>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</si>
  <si>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</si>
  <si>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</si>
  <si>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</si>
  <si>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</si>
  <si>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</si>
  <si>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</si>
  <si>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</si>
  <si>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</si>
  <si>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</si>
  <si>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</si>
  <si>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</si>
  <si>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</si>
  <si>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</si>
  <si>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</si>
  <si>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</si>
  <si>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</si>
  <si>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</si>
  <si>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</si>
  <si>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</si>
  <si>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</si>
  <si>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</si>
  <si>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</si>
  <si>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</si>
  <si>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</si>
  <si>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</si>
  <si>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</si>
  <si>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</si>
  <si>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</si>
  <si>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</si>
  <si>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</si>
  <si>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</si>
  <si>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</si>
  <si>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</si>
  <si>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</si>
  <si>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</si>
  <si>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</si>
  <si>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</si>
  <si>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</si>
  <si>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</si>
  <si>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</si>
  <si>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</si>
  <si>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</si>
  <si>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</si>
  <si>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</si>
  <si>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</si>
  <si>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</si>
  <si>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</si>
  <si>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</si>
  <si>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</si>
  <si>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</si>
  <si>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</si>
  <si>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</si>
  <si>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</si>
  <si>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</si>
  <si>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</si>
  <si>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</si>
  <si>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</si>
  <si>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</si>
  <si>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</si>
  <si>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</si>
  <si>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</si>
  <si>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</si>
  <si>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</si>
  <si>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</si>
  <si>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</si>
  <si>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</si>
  <si>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</si>
  <si>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</si>
  <si>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</si>
  <si>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</si>
  <si>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</si>
  <si>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</si>
  <si>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</si>
  <si>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</si>
  <si>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</si>
  <si>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</si>
  <si>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</si>
  <si>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</si>
  <si>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</si>
  <si>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</si>
  <si>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</si>
  <si>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</si>
  <si>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</si>
  <si>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</si>
  <si>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</si>
  <si>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</si>
  <si>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</si>
  <si>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</si>
  <si>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</si>
  <si>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</si>
  <si>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</si>
  <si>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</si>
  <si>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</si>
  <si>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</si>
  <si>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</si>
  <si>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</si>
  <si>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</si>
  <si>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</si>
  <si>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</si>
  <si>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</si>
  <si>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</si>
  <si>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</si>
  <si>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</si>
  <si>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</si>
  <si>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</si>
  <si>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</si>
  <si>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</si>
  <si>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</si>
  <si>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</si>
  <si>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</si>
  <si>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</si>
  <si>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</si>
  <si>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</si>
  <si>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</si>
  <si>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</si>
  <si>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</si>
  <si>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</si>
  <si>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</si>
  <si>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</si>
  <si>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</si>
  <si>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</si>
  <si>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</si>
  <si>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</si>
  <si>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</si>
  <si>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</si>
  <si>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</si>
  <si>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</si>
  <si>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</si>
  <si>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</si>
  <si>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</si>
  <si>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</si>
  <si>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</si>
  <si>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</si>
  <si>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</si>
  <si>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</si>
  <si>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</si>
  <si>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</si>
  <si>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</si>
  <si>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</si>
  <si>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</si>
  <si>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</si>
  <si>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</si>
  <si>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</si>
  <si>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</si>
  <si>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</si>
  <si>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</si>
  <si>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</si>
  <si>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</si>
  <si>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</si>
  <si>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</si>
  <si>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</si>
  <si>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</si>
  <si>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</si>
  <si>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</si>
  <si>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</si>
  <si>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</si>
  <si>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</si>
  <si>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</si>
  <si>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</si>
  <si>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</si>
  <si>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</si>
  <si>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</si>
  <si>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</si>
  <si>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</si>
  <si>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</si>
  <si>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</si>
  <si>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</si>
  <si>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</si>
  <si>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</si>
  <si>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</si>
  <si>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</si>
  <si>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</si>
  <si>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</si>
  <si>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</si>
  <si>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</si>
  <si>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</si>
  <si>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</si>
  <si>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</si>
  <si>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</si>
  <si>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</si>
  <si>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</si>
  <si>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</si>
  <si>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</si>
  <si>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</si>
  <si>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</si>
  <si>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</si>
  <si>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</si>
  <si>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</si>
  <si>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</si>
  <si>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</si>
  <si>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</si>
  <si>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Ana Krajina, mag. oec.</t>
  </si>
  <si>
    <t>031 540 077</t>
  </si>
  <si>
    <t>akrajina@gfos.hr</t>
  </si>
  <si>
    <t>2250 SVEUČILIŠTE J. J. STROSSMAYERA U OSIJEKU - GRAĐEVINSKI I ARHITEKTONSKI FAKULTET OSIJEK</t>
  </si>
  <si>
    <t>HRVATSKA ZAKLADA ZA ZNANOST (52209)</t>
  </si>
  <si>
    <t>Istraživanje i razvoj inovativnih drvnih zidnih obloga, pregradnih i nosivih zidova za održivu gradnju u poduzeću Spačva d.d. KK.01.2.1.0244</t>
  </si>
  <si>
    <t>25.5.2021.</t>
  </si>
  <si>
    <t>30.09.2023.</t>
  </si>
  <si>
    <t>Spačva d.d.</t>
  </si>
  <si>
    <t>Glavni cilj projekta jest provesti znanstveno-istraživačke aktivnosti u svrhu razvoja inovativnih drvenih zidnih obloga, pregradnih i nosivih zidova za održivu gradnju. Projekt će ostvariti doprinos tematskom prioritetnom području energija i održivi okoliš, kao i tematskom prioritetnom području hrana i bioekonomija.</t>
  </si>
  <si>
    <t>Istraživanje i razvoj inovativnih drvnih zidnih obloga, pregradnih i nosivih zidova za održivu gradnju u poduzeću Spačva d.d. KK.01.2.1.0245</t>
  </si>
  <si>
    <t>Istraživanje i razvoj inovativnih drvnih zidnih obloga, pregradnih i nosivih zidova za održivu gradnju u poduzeću Spačva d.d. KK.01.2.1.0246</t>
  </si>
  <si>
    <t>Istraživanje i razvoj inovativnih drvnih zidnih obloga, pregradnih i nosivih zidova za održivu gradnju u poduzeću Spačva d.d. KK.01.2.1.0247</t>
  </si>
  <si>
    <t>Istraživanje i razvoj inovativnih drvnih zidnih obloga, pregradnih i nosivih zidova za održivu gradnju u poduzeću Spačva d.d. KK.01.2.1.0248</t>
  </si>
  <si>
    <t>Istraživanje i razvoj inovativnih drvnih zidnih obloga, pregradnih i nosivih zidova za održivu gradnju u poduzeću Spačva d.d. KK.01.2.1.0249</t>
  </si>
  <si>
    <t>Glavni cilj projekta je istraživanje i razvoj betona s dodatkom biopepela za samozbijajući beton te 3D printer betona kojim će se pridonijeti povećanju učinkovitosti građevinskog sektora i smanjenju negativnog utjecaja na okoliš kroz ulaganje u istraživačko-razvojne kapacitete nositelja projekta Presoflex gradnja d.o.o. i suradnju s Građevinskim i arhitektonskim fakultetom Osijek.</t>
  </si>
  <si>
    <t>Presoflex gradnja d.o.o.</t>
  </si>
  <si>
    <t>Održivi model stručne prakse na Građevinskom i arhitektonskom fakultetu Osijek - PRAG (UP.03.1.1.04.0012)</t>
  </si>
  <si>
    <t>Glavni cilj projekta jest omogućavanje stjecanja radnog iskustva studentima unaprjeđenjem kvalitete stručne prakse kao obveznog dijela studijskog programa i jačanje kompetencija osoblja visokih učilišta  za razvoj modela učenja kroz rad. Projekt je u trajanju od  36 mjeseci počevši od ožujka 2020. godine. Ukupna vrijednost projekta je 3.128.294,52 kune.</t>
  </si>
  <si>
    <t>Environmental risk assessment and mitigation on Cultural Heritage assets in Central Asia (ERAMCA)</t>
  </si>
  <si>
    <t>15.1.2020.</t>
  </si>
  <si>
    <t>15.1.2024.</t>
  </si>
  <si>
    <t>Glavni cilj projekta je razmjena i povezivanje iskustava i znanja u zaštiti kulturne graditeljske baštine u Europi s onima u središnjoj Aziji u svrhu razvoja studijskih programa i laboratorija na partnerskim sveučilištima.</t>
  </si>
  <si>
    <t>Glavni cilj projekta je razvoj zajedničke platforme za digitalne / virtualne laboratorijske eksperimente za podršku europskom visokom obrazovanju u građevinarstvu, čime se daje bitan doprinos razumijevanju nastavnog materijala od strane studenata. Glavni cilj projekta je postizanje dostupnosti različitih laboratorijskih eksperimenata u virtualnim okruženjima koji se provode na specijaliziranim institutima.</t>
  </si>
  <si>
    <t>1.6.2021.</t>
  </si>
  <si>
    <t>Politehničko sveučilište u Torinu doznačivati će sredstva Sveučilištu u Osijeku koje će ih proslijediti Građevinskom i arhitektonskom fakultetu Osijek</t>
  </si>
  <si>
    <t>Buahaus-Universität Weimar doznačivati će sredstva Sveučilištu u Osijeku koje će ih proslijediti Građevinskom i arhitektonskom fakultetu Osijek</t>
  </si>
  <si>
    <t>Partnership for Virtual Laboratories in Civil Engineering - PARFORCE (pr. broj: 2020-1-DE01-KA226-HE-005783)</t>
  </si>
  <si>
    <t>Istraživanje i razvoj samozbijajućeg betona i betona za 3D printer sa dodatkom biopepela, šifra KK.01.2.1.02.0055.</t>
  </si>
  <si>
    <t>Osijek, 14.12.2022.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</si>
</sst>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7000000}"/>
    <cellStyle name="Normal 2 2" xfId="117" xr:uid="{00000000-0005-0000-0000-000018000000}"/>
    <cellStyle name="Normal 2 3" xfId="132" xr:uid="{00000000-0005-0000-0000-000019000000}"/>
    <cellStyle name="Normal 3" xfId="20" xr:uid="{00000000-0005-0000-0000-00001A000000}"/>
    <cellStyle name="Normal 3 3" xfId="3" xr:uid="{00000000-0005-0000-0000-00001B000000}"/>
    <cellStyle name="Normal 4" xfId="77" xr:uid="{00000000-0005-0000-0000-00001C000000}"/>
    <cellStyle name="Normal 6" xfId="4" xr:uid="{00000000-0005-0000-0000-00001D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5280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5306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5277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5278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5279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4066592</v>
      </c>
      <c r="D16" s="107">
        <f>+D17+D18</f>
        <v>3870560</v>
      </c>
      <c r="E16" s="107">
        <f>+E17+E18</f>
        <v>3839048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4066592</v>
      </c>
      <c r="D17" s="110">
        <f>+'A.1 PRIHODI'!D30</f>
        <v>3870560</v>
      </c>
      <c r="E17" s="110">
        <f>+'A.1 PRIHODI'!D44</f>
        <v>3839048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4095556</v>
      </c>
      <c r="D19" s="114">
        <f>+D20+D21</f>
        <v>3872003</v>
      </c>
      <c r="E19" s="114">
        <f>+E20+E21</f>
        <v>3840614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3996639</v>
      </c>
      <c r="D20" s="116">
        <f>+'A.2 RASHODI'!D22</f>
        <v>3789058</v>
      </c>
      <c r="E20" s="116">
        <f>+'A.2 RASHODI'!D39</f>
        <v>3761784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98917</v>
      </c>
      <c r="D21" s="116">
        <f>+'A.2 RASHODI'!D30</f>
        <v>82945</v>
      </c>
      <c r="E21" s="116">
        <f>+'A.2 RASHODI'!D47</f>
        <v>78830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-28964</v>
      </c>
      <c r="D22" s="107">
        <f>+D16-D19</f>
        <v>-1443</v>
      </c>
      <c r="E22" s="107">
        <f>+E16-E19</f>
        <v>-1566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880683</v>
      </c>
      <c r="D29" s="115">
        <f>+'Unos prijenosa'!D13</f>
        <v>851719</v>
      </c>
      <c r="E29" s="115">
        <f>+'Unos prijenosa'!D21</f>
        <v>850276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-851719</v>
      </c>
      <c r="D30" s="119">
        <f>+'Unos prijenosa'!D15</f>
        <v>-850276</v>
      </c>
      <c r="E30" s="120">
        <f>+'Unos prijenosa'!D23</f>
        <v>-848710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28964</v>
      </c>
      <c r="D31" s="114">
        <f t="shared" ref="D31:E31" si="2">+D27-D28+D29+D30</f>
        <v>1443</v>
      </c>
      <c r="E31" s="114">
        <f t="shared" si="2"/>
        <v>1566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30639737.424000002</v>
      </c>
      <c r="D62" s="107">
        <f>+D63+D64</f>
        <v>29162734.32</v>
      </c>
      <c r="E62" s="107">
        <f>+E63+E64</f>
        <v>28925307.156000003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30639737.424000002</v>
      </c>
      <c r="D63" s="110">
        <f t="shared" ref="D63:E63" si="3">+D17*7.5345</f>
        <v>29162734.32</v>
      </c>
      <c r="E63" s="110">
        <f t="shared" si="3"/>
        <v>28925307.156000003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30857966.682000004</v>
      </c>
      <c r="D65" s="114">
        <f>+D66+D67</f>
        <v>29173606.603500001</v>
      </c>
      <c r="E65" s="114">
        <f>+E66+E67</f>
        <v>28937106.183000002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30112676.545500003</v>
      </c>
      <c r="D66" s="110">
        <f t="shared" si="4"/>
        <v>28548657.501000002</v>
      </c>
      <c r="E66" s="110">
        <f t="shared" si="4"/>
        <v>28343161.548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745290.13650000002</v>
      </c>
      <c r="D67" s="110">
        <f t="shared" si="4"/>
        <v>624949.10250000004</v>
      </c>
      <c r="E67" s="110">
        <f t="shared" si="4"/>
        <v>593944.63500000001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-218229.25800000131</v>
      </c>
      <c r="D68" s="107">
        <f>+D62-D65</f>
        <v>-10872.283500000834</v>
      </c>
      <c r="E68" s="107">
        <f>+E62-E65</f>
        <v>-11799.026999998838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6635506.0635000002</v>
      </c>
      <c r="D75" s="110">
        <f t="shared" si="9"/>
        <v>6417276.8055000007</v>
      </c>
      <c r="E75" s="110">
        <f t="shared" si="9"/>
        <v>6406404.5220000008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-6417276.8055000007</v>
      </c>
      <c r="D76" s="110">
        <f t="shared" si="10"/>
        <v>-6406404.5220000008</v>
      </c>
      <c r="E76" s="110">
        <f t="shared" si="10"/>
        <v>-6394605.4950000001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218229.25799999945</v>
      </c>
      <c r="D77" s="114">
        <f t="shared" ref="D77:E77" si="11">+D73-D74+D75+D76</f>
        <v>10872.283499999903</v>
      </c>
      <c r="E77" s="114">
        <f t="shared" si="11"/>
        <v>11799.0270000007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-1.862645149230957E-9</v>
      </c>
      <c r="D79" s="124">
        <f t="shared" ref="D79:E79" si="12">+D68+D77</f>
        <v>-9.3132257461547852E-10</v>
      </c>
      <c r="E79" s="124">
        <f t="shared" si="12"/>
        <v>1.862645149230957E-9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134" workbookViewId="0">
      <selection activeCell="C160" sqref="C160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4" sqref="B94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3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230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I23" sqref="I23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273" activePane="bottomRight" state="frozen"/>
      <selection pane="topRight" activeCell="C1" sqref="C1"/>
      <selection pane="bottomLeft" activeCell="A4" sqref="A4"/>
      <selection pane="bottomRight" activeCell="D277" sqref="D277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J8" sqref="J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3231048</v>
      </c>
      <c r="H3" s="128">
        <v>3244840</v>
      </c>
      <c r="I3" s="128">
        <v>3258696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6614</v>
      </c>
      <c r="F4" s="134" t="str">
        <f t="shared" si="2"/>
        <v>Prihodi od prodanih proizvoda i robe</v>
      </c>
      <c r="G4" s="128">
        <v>3750</v>
      </c>
      <c r="H4" s="128">
        <v>3750</v>
      </c>
      <c r="I4" s="128">
        <v>3750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79414</v>
      </c>
      <c r="H5" s="128">
        <v>79414</v>
      </c>
      <c r="I5" s="128">
        <v>79414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65264</v>
      </c>
      <c r="F6" s="134" t="str">
        <f t="shared" si="2"/>
        <v>Sufinanciranje cijene usluge, participacije i slično</v>
      </c>
      <c r="G6" s="128">
        <v>468415</v>
      </c>
      <c r="H6" s="128">
        <v>458415</v>
      </c>
      <c r="I6" s="128">
        <v>458415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43</v>
      </c>
      <c r="D7" s="83" t="str">
        <f t="shared" si="1"/>
        <v>Ostali prihodi za posebne namjene</v>
      </c>
      <c r="E7" s="95">
        <v>683110043</v>
      </c>
      <c r="F7" s="134" t="str">
        <f t="shared" si="2"/>
        <v>Ostali prihodi izvor 43</v>
      </c>
      <c r="G7" s="128">
        <v>1850</v>
      </c>
      <c r="H7" s="128">
        <v>1850</v>
      </c>
      <c r="I7" s="128">
        <v>1850</v>
      </c>
      <c r="J7" s="95"/>
      <c r="L7" s="86" t="str">
        <f t="shared" si="3"/>
        <v>68</v>
      </c>
      <c r="M7" s="86" t="str">
        <f t="shared" si="4"/>
        <v>683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70685</v>
      </c>
      <c r="H8" s="128">
        <v>82291</v>
      </c>
      <c r="I8" s="128">
        <v>36923</v>
      </c>
      <c r="J8" s="95" t="s">
        <v>5281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12</v>
      </c>
      <c r="D9" s="83" t="str">
        <f t="shared" si="1"/>
        <v>Sredstva učešća za pomoći</v>
      </c>
      <c r="E9" s="95" t="s">
        <v>651</v>
      </c>
      <c r="F9" s="134" t="str">
        <f t="shared" si="2"/>
        <v>Prihodi iz nadležnog proračuna za financiranje redovne djelatnosti proračunskih korisnika</v>
      </c>
      <c r="G9" s="128">
        <v>9101</v>
      </c>
      <c r="H9" s="128">
        <v>0</v>
      </c>
      <c r="I9" s="128">
        <v>0</v>
      </c>
      <c r="J9" s="95"/>
      <c r="L9" s="86" t="str">
        <f t="shared" si="3"/>
        <v>67</v>
      </c>
      <c r="M9" s="86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561</v>
      </c>
      <c r="D10" s="83" t="str">
        <f t="shared" si="1"/>
        <v>Europski socijalni fond (ESF)</v>
      </c>
      <c r="E10" s="95">
        <v>632310561</v>
      </c>
      <c r="F10" s="134" t="str">
        <f t="shared" si="2"/>
        <v>Europski socijalni fond (ESF)</v>
      </c>
      <c r="G10" s="128">
        <v>51570</v>
      </c>
      <c r="H10" s="128">
        <v>0</v>
      </c>
      <c r="I10" s="128">
        <v>0</v>
      </c>
      <c r="J10" s="95"/>
      <c r="L10" s="86" t="str">
        <f t="shared" si="3"/>
        <v>63</v>
      </c>
      <c r="M10" s="86" t="str">
        <f t="shared" si="4"/>
        <v>632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61</v>
      </c>
      <c r="D11" s="83" t="str">
        <f t="shared" si="1"/>
        <v xml:space="preserve">Donacije </v>
      </c>
      <c r="E11" s="95">
        <v>663130000</v>
      </c>
      <c r="F11" s="134" t="str">
        <f t="shared" si="2"/>
        <v>Tekuće donacije od trgovačkih društava</v>
      </c>
      <c r="G11" s="128">
        <v>113696</v>
      </c>
      <c r="H11" s="128">
        <v>0</v>
      </c>
      <c r="I11" s="128">
        <v>0</v>
      </c>
      <c r="J11" s="95"/>
      <c r="L11" s="86" t="str">
        <f t="shared" si="3"/>
        <v>66</v>
      </c>
      <c r="M11" s="86" t="str">
        <f t="shared" si="4"/>
        <v>663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51</v>
      </c>
      <c r="D12" s="83" t="str">
        <f t="shared" si="1"/>
        <v xml:space="preserve">Pomoći EU </v>
      </c>
      <c r="E12" s="95">
        <v>632311700</v>
      </c>
      <c r="F12" s="134" t="str">
        <f t="shared" si="2"/>
        <v>Tekuće pomoći od institucija i tijela EU - ostalo</v>
      </c>
      <c r="G12" s="128">
        <v>37063</v>
      </c>
      <c r="H12" s="128">
        <v>0</v>
      </c>
      <c r="I12" s="128">
        <v>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150759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63" activePane="bottomLeft" state="frozen"/>
      <selection pane="bottomLeft" activeCell="K83" sqref="K83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2388946</v>
      </c>
      <c r="K3" s="128">
        <v>2400299</v>
      </c>
      <c r="L3" s="128">
        <v>2411703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2827</v>
      </c>
      <c r="K4" s="128">
        <v>2840</v>
      </c>
      <c r="L4" s="128">
        <v>2854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74587</v>
      </c>
      <c r="K5" s="128">
        <v>74942</v>
      </c>
      <c r="L5" s="128">
        <v>75298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393754</v>
      </c>
      <c r="K6" s="128">
        <v>395625</v>
      </c>
      <c r="L6" s="128">
        <v>397505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35275</v>
      </c>
      <c r="K7" s="128">
        <v>35443</v>
      </c>
      <c r="L7" s="128">
        <v>35611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3061</v>
      </c>
      <c r="K8" s="128">
        <v>3075</v>
      </c>
      <c r="L8" s="128">
        <v>3090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61</v>
      </c>
      <c r="H9" s="91" t="str">
        <f t="shared" si="3"/>
        <v>REDOVNA DJELATNOST SVEUČILIŠTA U OSIJEKU</v>
      </c>
      <c r="I9" s="91" t="str">
        <f t="shared" si="4"/>
        <v>0942</v>
      </c>
      <c r="J9" s="128">
        <v>3840</v>
      </c>
      <c r="K9" s="128">
        <v>3857</v>
      </c>
      <c r="L9" s="128">
        <v>3876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6020</v>
      </c>
      <c r="K10" s="128">
        <v>6021</v>
      </c>
      <c r="L10" s="128">
        <v>6021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6027</v>
      </c>
      <c r="K11" s="128">
        <v>6027</v>
      </c>
      <c r="L11" s="128">
        <v>6027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3221</v>
      </c>
      <c r="F12" s="91" t="str">
        <f t="shared" si="2"/>
        <v>Uredski materijal i ostali materijalni rashodi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9862</v>
      </c>
      <c r="K12" s="128">
        <v>9862</v>
      </c>
      <c r="L12" s="128">
        <v>9862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3223</v>
      </c>
      <c r="F13" s="91" t="str">
        <f t="shared" si="2"/>
        <v>Energija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133680</v>
      </c>
      <c r="K13" s="128">
        <v>133680</v>
      </c>
      <c r="L13" s="128">
        <v>133680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3224</v>
      </c>
      <c r="F14" s="91" t="str">
        <f t="shared" si="2"/>
        <v>Materijal i dijelovi za tekuće i investicijsko održavanje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1644</v>
      </c>
      <c r="K14" s="128">
        <v>1644</v>
      </c>
      <c r="L14" s="128">
        <v>1644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3225</v>
      </c>
      <c r="F15" s="91" t="str">
        <f t="shared" si="2"/>
        <v>Sitni inventar i auto gume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2191</v>
      </c>
      <c r="K15" s="128">
        <v>2191</v>
      </c>
      <c r="L15" s="128">
        <v>2191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3227</v>
      </c>
      <c r="F16" s="91" t="str">
        <f t="shared" si="2"/>
        <v>Službena, radna i zaštitna odjeća i obuća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1863</v>
      </c>
      <c r="K16" s="128">
        <v>1863</v>
      </c>
      <c r="L16" s="128">
        <v>1863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3231</v>
      </c>
      <c r="F17" s="91" t="str">
        <f t="shared" si="2"/>
        <v>Usluge telefona, pošte i prijevoza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9313</v>
      </c>
      <c r="K17" s="128">
        <v>9313</v>
      </c>
      <c r="L17" s="128">
        <v>9313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3232</v>
      </c>
      <c r="F18" s="91" t="str">
        <f t="shared" si="2"/>
        <v>Usluge tekućeg i investicijskog održavanja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47555</v>
      </c>
      <c r="K18" s="128">
        <v>47555</v>
      </c>
      <c r="L18" s="128">
        <v>47555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17532</v>
      </c>
      <c r="K19" s="128">
        <v>17532</v>
      </c>
      <c r="L19" s="128">
        <v>17532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3235</v>
      </c>
      <c r="F20" s="91" t="str">
        <f t="shared" si="2"/>
        <v>Zakupnine i najamnine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14070</v>
      </c>
      <c r="K20" s="128">
        <v>14070</v>
      </c>
      <c r="L20" s="128">
        <v>14070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3237</v>
      </c>
      <c r="F21" s="91" t="str">
        <f t="shared" si="2"/>
        <v>Intelektualne i osobne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13696</v>
      </c>
      <c r="K21" s="128">
        <v>13696</v>
      </c>
      <c r="L21" s="128">
        <v>13696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3239</v>
      </c>
      <c r="F22" s="91" t="str">
        <f t="shared" si="2"/>
        <v>Ostale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5479</v>
      </c>
      <c r="K22" s="128">
        <v>5479</v>
      </c>
      <c r="L22" s="128">
        <v>5479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3241</v>
      </c>
      <c r="F23" s="91" t="str">
        <f t="shared" si="2"/>
        <v>Naknade troškova osobama izvan radnog odnosa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2739</v>
      </c>
      <c r="K23" s="128">
        <v>2739</v>
      </c>
      <c r="L23" s="128">
        <v>2739</v>
      </c>
      <c r="M23" s="95"/>
      <c r="O23" s="86" t="str">
        <f t="shared" si="5"/>
        <v>324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3294</v>
      </c>
      <c r="F24" s="91" t="str">
        <f t="shared" si="2"/>
        <v>Članarine i norme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3287</v>
      </c>
      <c r="K24" s="128">
        <v>3287</v>
      </c>
      <c r="L24" s="128">
        <v>3287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3431</v>
      </c>
      <c r="F25" s="91" t="str">
        <f t="shared" si="2"/>
        <v>Bankarske usluge i usluge platnog prometa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8765</v>
      </c>
      <c r="K25" s="128">
        <v>8765</v>
      </c>
      <c r="L25" s="128">
        <v>8765</v>
      </c>
      <c r="M25" s="95"/>
      <c r="O25" s="86" t="str">
        <f t="shared" si="5"/>
        <v>343</v>
      </c>
      <c r="P25" s="86" t="str">
        <f t="shared" si="6"/>
        <v>34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4222</v>
      </c>
      <c r="F26" s="91" t="str">
        <f t="shared" si="2"/>
        <v>Komunikacijska oprema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3287</v>
      </c>
      <c r="K26" s="128">
        <v>3287</v>
      </c>
      <c r="L26" s="128">
        <v>3287</v>
      </c>
      <c r="M26" s="95"/>
      <c r="O26" s="86" t="str">
        <f t="shared" si="5"/>
        <v>422</v>
      </c>
      <c r="P26" s="86" t="str">
        <f t="shared" si="6"/>
        <v>42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4224</v>
      </c>
      <c r="F27" s="91" t="str">
        <f t="shared" si="2"/>
        <v>Medicinska i laboratorijska oprema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15450</v>
      </c>
      <c r="K27" s="128">
        <v>15450</v>
      </c>
      <c r="L27" s="128">
        <v>15450</v>
      </c>
      <c r="M27" s="95"/>
      <c r="O27" s="86" t="str">
        <f t="shared" si="5"/>
        <v>422</v>
      </c>
      <c r="P27" s="86" t="str">
        <f t="shared" si="6"/>
        <v>42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4225</v>
      </c>
      <c r="F28" s="91" t="str">
        <f t="shared" si="2"/>
        <v>Instrumenti, uređaji i strojevi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13149</v>
      </c>
      <c r="K28" s="128">
        <v>13149</v>
      </c>
      <c r="L28" s="128">
        <v>13149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4227</v>
      </c>
      <c r="F29" s="91" t="str">
        <f t="shared" si="2"/>
        <v>Uređaji, strojevi i oprema za ostale namjene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13149</v>
      </c>
      <c r="K29" s="128">
        <v>13149</v>
      </c>
      <c r="L29" s="128">
        <v>13149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3111</v>
      </c>
      <c r="F30" s="91" t="str">
        <f t="shared" si="2"/>
        <v>Plaće za redovan rad</v>
      </c>
      <c r="G30" s="129" t="s">
        <v>177</v>
      </c>
      <c r="H30" s="91" t="str">
        <f t="shared" si="3"/>
        <v>REDOVNA DJELATNOST SVEUČILIŠTA U OSIJEKU (IZ EVIDENCIJSKIH PRIHODA)</v>
      </c>
      <c r="I30" s="91" t="str">
        <f t="shared" si="4"/>
        <v>0942</v>
      </c>
      <c r="J30" s="128">
        <v>9954</v>
      </c>
      <c r="K30" s="128">
        <v>9954</v>
      </c>
      <c r="L30" s="128">
        <v>9954</v>
      </c>
      <c r="M30" s="95"/>
      <c r="O30" s="86" t="str">
        <f t="shared" si="5"/>
        <v>311</v>
      </c>
      <c r="P30" s="86" t="str">
        <f t="shared" si="6"/>
        <v>31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3132</v>
      </c>
      <c r="F31" s="91" t="str">
        <f t="shared" si="2"/>
        <v>Doprinosi za obvezno zdravstveno osiguranje</v>
      </c>
      <c r="G31" s="129" t="s">
        <v>177</v>
      </c>
      <c r="H31" s="91" t="str">
        <f t="shared" si="3"/>
        <v>REDOVNA DJELATNOST SVEUČILIŠTA U OSIJEKU (IZ EVIDENCIJSKIH PRIHODA)</v>
      </c>
      <c r="I31" s="91" t="str">
        <f t="shared" si="4"/>
        <v>0942</v>
      </c>
      <c r="J31" s="128">
        <v>1642</v>
      </c>
      <c r="K31" s="128">
        <v>1642</v>
      </c>
      <c r="L31" s="128">
        <v>1642</v>
      </c>
      <c r="M31" s="95"/>
      <c r="O31" s="86" t="str">
        <f t="shared" si="5"/>
        <v>313</v>
      </c>
      <c r="P31" s="86" t="str">
        <f t="shared" si="6"/>
        <v>31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3211</v>
      </c>
      <c r="F32" s="91" t="str">
        <f t="shared" si="2"/>
        <v>Službena putovanja</v>
      </c>
      <c r="G32" s="129" t="s">
        <v>177</v>
      </c>
      <c r="H32" s="91" t="str">
        <f t="shared" si="3"/>
        <v>REDOVNA DJELATNOST SVEUČILIŠTA U OSIJEKU (IZ EVIDENCIJSKIH PRIHODA)</v>
      </c>
      <c r="I32" s="91" t="str">
        <f t="shared" si="4"/>
        <v>0942</v>
      </c>
      <c r="J32" s="128">
        <v>1327</v>
      </c>
      <c r="K32" s="128">
        <v>1327</v>
      </c>
      <c r="L32" s="128">
        <v>1327</v>
      </c>
      <c r="M32" s="95"/>
      <c r="O32" s="86" t="str">
        <f t="shared" si="5"/>
        <v>321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3221</v>
      </c>
      <c r="F33" s="91" t="str">
        <f t="shared" si="2"/>
        <v>Uredski materijal i ostali materijalni rashodi</v>
      </c>
      <c r="G33" s="129" t="s">
        <v>177</v>
      </c>
      <c r="H33" s="91" t="str">
        <f t="shared" si="3"/>
        <v>REDOVNA DJELATNOST SVEUČILIŠTA U OSIJEKU (IZ EVIDENCIJSKIH PRIHODA)</v>
      </c>
      <c r="I33" s="91" t="str">
        <f t="shared" si="4"/>
        <v>0942</v>
      </c>
      <c r="J33" s="128">
        <v>2934</v>
      </c>
      <c r="K33" s="128">
        <v>2934</v>
      </c>
      <c r="L33" s="128">
        <v>2934</v>
      </c>
      <c r="M33" s="95"/>
      <c r="O33" s="86" t="str">
        <f t="shared" si="5"/>
        <v>322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3224</v>
      </c>
      <c r="F34" s="91" t="str">
        <f t="shared" si="2"/>
        <v>Materijal i dijelovi za tekuće i investicijsko održavanje</v>
      </c>
      <c r="G34" s="129" t="s">
        <v>177</v>
      </c>
      <c r="H34" s="91" t="str">
        <f t="shared" si="3"/>
        <v>REDOVNA DJELATNOST SVEUČILIŠTA U OSIJEKU (IZ EVIDENCIJSKIH PRIHODA)</v>
      </c>
      <c r="I34" s="91" t="str">
        <f t="shared" si="4"/>
        <v>0942</v>
      </c>
      <c r="J34" s="128">
        <v>163</v>
      </c>
      <c r="K34" s="128">
        <v>163</v>
      </c>
      <c r="L34" s="128">
        <v>163</v>
      </c>
      <c r="M34" s="95"/>
      <c r="O34" s="86" t="str">
        <f t="shared" si="5"/>
        <v>322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3225</v>
      </c>
      <c r="F35" s="91" t="str">
        <f t="shared" si="2"/>
        <v>Sitni inventar i auto gume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533</v>
      </c>
      <c r="K35" s="128">
        <v>533</v>
      </c>
      <c r="L35" s="128">
        <v>533</v>
      </c>
      <c r="M35" s="95"/>
      <c r="O35" s="86" t="str">
        <f t="shared" si="5"/>
        <v>322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3237</v>
      </c>
      <c r="F36" s="91" t="str">
        <f t="shared" si="2"/>
        <v>Intelektualne i osobne usluge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59725</v>
      </c>
      <c r="K36" s="128">
        <v>59725</v>
      </c>
      <c r="L36" s="128">
        <v>59725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3293</v>
      </c>
      <c r="F37" s="91" t="str">
        <f t="shared" si="2"/>
        <v>Reprezentacija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100</v>
      </c>
      <c r="K37" s="128">
        <v>100</v>
      </c>
      <c r="L37" s="128">
        <v>100</v>
      </c>
      <c r="M37" s="95"/>
      <c r="O37" s="86" t="str">
        <f t="shared" si="5"/>
        <v>329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3294</v>
      </c>
      <c r="F38" s="91" t="str">
        <f t="shared" si="2"/>
        <v>Članarine i norme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3471</v>
      </c>
      <c r="K38" s="128">
        <v>3471</v>
      </c>
      <c r="L38" s="128">
        <v>3471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4221</v>
      </c>
      <c r="F39" s="91" t="str">
        <f t="shared" si="2"/>
        <v>Uredska oprema i namještaj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1877</v>
      </c>
      <c r="K39" s="128">
        <v>1877</v>
      </c>
      <c r="L39" s="128">
        <v>1877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4227</v>
      </c>
      <c r="F40" s="91" t="str">
        <f t="shared" si="2"/>
        <v>Uređaji, strojevi i oprema za ostale namjene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1438</v>
      </c>
      <c r="K40" s="128">
        <v>1438</v>
      </c>
      <c r="L40" s="128">
        <v>1438</v>
      </c>
      <c r="M40" s="95"/>
      <c r="O40" s="86" t="str">
        <f t="shared" si="5"/>
        <v>422</v>
      </c>
      <c r="P40" s="86" t="str">
        <f t="shared" si="6"/>
        <v>42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3111</v>
      </c>
      <c r="F41" s="91" t="str">
        <f t="shared" si="2"/>
        <v>Plaće za redovan rad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132723</v>
      </c>
      <c r="K41" s="128">
        <v>132723</v>
      </c>
      <c r="L41" s="128">
        <v>132723</v>
      </c>
      <c r="M41" s="95"/>
      <c r="O41" s="86" t="str">
        <f t="shared" si="5"/>
        <v>311</v>
      </c>
      <c r="P41" s="86" t="str">
        <f t="shared" si="6"/>
        <v>31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3121</v>
      </c>
      <c r="F42" s="91" t="str">
        <f t="shared" si="2"/>
        <v>Ostali rashodi za zaposlene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66361</v>
      </c>
      <c r="K42" s="128">
        <v>66361</v>
      </c>
      <c r="L42" s="128">
        <v>66361</v>
      </c>
      <c r="M42" s="95"/>
      <c r="O42" s="86" t="str">
        <f t="shared" si="5"/>
        <v>312</v>
      </c>
      <c r="P42" s="86" t="str">
        <f t="shared" si="6"/>
        <v>31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3132</v>
      </c>
      <c r="F43" s="91" t="str">
        <f t="shared" si="2"/>
        <v>Doprinosi za obvezno zdravstveno osiguranje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21899</v>
      </c>
      <c r="K43" s="128">
        <v>21899</v>
      </c>
      <c r="L43" s="128">
        <v>21899</v>
      </c>
      <c r="M43" s="95"/>
      <c r="O43" s="86" t="str">
        <f t="shared" si="5"/>
        <v>313</v>
      </c>
      <c r="P43" s="86" t="str">
        <f t="shared" si="6"/>
        <v>31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3211</v>
      </c>
      <c r="F44" s="91" t="str">
        <f t="shared" si="2"/>
        <v>Službena putovanja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3982</v>
      </c>
      <c r="K44" s="128">
        <v>3982</v>
      </c>
      <c r="L44" s="128">
        <v>3982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3212</v>
      </c>
      <c r="F45" s="91" t="str">
        <f t="shared" si="2"/>
        <v>Naknade za prijevoz, za rad na terenu i odvojeni život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1593</v>
      </c>
      <c r="K45" s="128">
        <v>1593</v>
      </c>
      <c r="L45" s="128">
        <v>1593</v>
      </c>
      <c r="M45" s="95"/>
      <c r="O45" s="86" t="str">
        <f t="shared" si="5"/>
        <v>321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3213</v>
      </c>
      <c r="F46" s="91" t="str">
        <f t="shared" si="2"/>
        <v>Stručno usavršavanje zaposlenika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3982</v>
      </c>
      <c r="K46" s="128">
        <v>3982</v>
      </c>
      <c r="L46" s="128">
        <v>3982</v>
      </c>
      <c r="M46" s="95"/>
      <c r="O46" s="86" t="str">
        <f t="shared" si="5"/>
        <v>321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3221</v>
      </c>
      <c r="F47" s="91" t="str">
        <f t="shared" si="2"/>
        <v>Uredski materijal i ostali materijalni rashodi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27872</v>
      </c>
      <c r="K47" s="128">
        <v>27872</v>
      </c>
      <c r="L47" s="128">
        <v>27872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3223</v>
      </c>
      <c r="F48" s="91" t="str">
        <f t="shared" si="2"/>
        <v>Energija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3318</v>
      </c>
      <c r="K48" s="128">
        <v>3318</v>
      </c>
      <c r="L48" s="128">
        <v>3318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3224</v>
      </c>
      <c r="F49" s="91" t="str">
        <f t="shared" si="2"/>
        <v>Materijal i dijelovi za tekuće i investicijsko održavanje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1090</v>
      </c>
      <c r="K49" s="128">
        <v>1090</v>
      </c>
      <c r="L49" s="128">
        <v>1090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3225</v>
      </c>
      <c r="F50" s="91" t="str">
        <f t="shared" si="2"/>
        <v>Sitni inventar i auto gume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1991</v>
      </c>
      <c r="K50" s="128">
        <v>1991</v>
      </c>
      <c r="L50" s="128">
        <v>1991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3231</v>
      </c>
      <c r="F51" s="91" t="str">
        <f t="shared" si="2"/>
        <v>Usluge telefona, pošte i prijevoza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1327</v>
      </c>
      <c r="K51" s="128">
        <v>1327</v>
      </c>
      <c r="L51" s="128">
        <v>1327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3232</v>
      </c>
      <c r="F52" s="91" t="str">
        <f t="shared" si="2"/>
        <v>Usluge tekućeg i investicijskog održavanja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1991</v>
      </c>
      <c r="K52" s="128">
        <v>1991</v>
      </c>
      <c r="L52" s="128">
        <v>1991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3233</v>
      </c>
      <c r="F53" s="91" t="str">
        <f t="shared" si="2"/>
        <v>Usluge promidžbe i informiranja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3982</v>
      </c>
      <c r="K53" s="128">
        <v>3982</v>
      </c>
      <c r="L53" s="128">
        <v>3982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3234</v>
      </c>
      <c r="F54" s="91" t="str">
        <f t="shared" si="2"/>
        <v>Komunalne usluge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1327</v>
      </c>
      <c r="K54" s="128">
        <v>1327</v>
      </c>
      <c r="L54" s="128">
        <v>1327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3237</v>
      </c>
      <c r="F55" s="91" t="str">
        <f t="shared" si="2"/>
        <v>Intelektualne i osobne usluge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99542</v>
      </c>
      <c r="K55" s="128">
        <v>99542</v>
      </c>
      <c r="L55" s="128">
        <v>99542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3238</v>
      </c>
      <c r="F56" s="91" t="str">
        <f t="shared" si="2"/>
        <v>Računalne usluge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1327</v>
      </c>
      <c r="K56" s="128">
        <v>1327</v>
      </c>
      <c r="L56" s="128">
        <v>1327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3239</v>
      </c>
      <c r="F57" s="91" t="str">
        <f t="shared" si="2"/>
        <v>Ostale usluge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15396</v>
      </c>
      <c r="K57" s="128">
        <v>15396</v>
      </c>
      <c r="L57" s="128">
        <v>15396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3241</v>
      </c>
      <c r="F58" s="91" t="str">
        <f t="shared" si="2"/>
        <v>Naknade troškova osobama izvan radnog odnosa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13272</v>
      </c>
      <c r="K58" s="128">
        <v>13272</v>
      </c>
      <c r="L58" s="128">
        <v>13272</v>
      </c>
      <c r="M58" s="95"/>
      <c r="O58" s="86" t="str">
        <f t="shared" si="5"/>
        <v>324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3292</v>
      </c>
      <c r="F59" s="91" t="str">
        <f t="shared" si="2"/>
        <v>Premije osiguranja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796</v>
      </c>
      <c r="K59" s="128">
        <v>796</v>
      </c>
      <c r="L59" s="128">
        <v>796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3293</v>
      </c>
      <c r="F60" s="91" t="str">
        <f t="shared" si="2"/>
        <v>Reprezentacija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10618</v>
      </c>
      <c r="K60" s="128">
        <v>10618</v>
      </c>
      <c r="L60" s="128">
        <v>10618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3294</v>
      </c>
      <c r="F61" s="91" t="str">
        <f t="shared" si="2"/>
        <v>Članarine i norme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4247</v>
      </c>
      <c r="K61" s="128">
        <v>4247</v>
      </c>
      <c r="L61" s="128">
        <v>4247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3299</v>
      </c>
      <c r="F62" s="91" t="str">
        <f t="shared" si="2"/>
        <v>Ostali nespomenuti rashodi poslovanja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6636</v>
      </c>
      <c r="K62" s="128">
        <v>6636</v>
      </c>
      <c r="L62" s="128">
        <v>6636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3721</v>
      </c>
      <c r="F63" s="91" t="str">
        <f t="shared" si="2"/>
        <v>Naknade građanima i kućanstvima u novcu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4513</v>
      </c>
      <c r="K63" s="128">
        <v>4513</v>
      </c>
      <c r="L63" s="128">
        <v>4513</v>
      </c>
      <c r="M63" s="95"/>
      <c r="O63" s="86" t="str">
        <f t="shared" si="5"/>
        <v>372</v>
      </c>
      <c r="P63" s="86" t="str">
        <f t="shared" si="6"/>
        <v>37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4221</v>
      </c>
      <c r="F64" s="91" t="str">
        <f t="shared" si="2"/>
        <v>Uredska oprema i namještaj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25881</v>
      </c>
      <c r="K64" s="128">
        <v>15881</v>
      </c>
      <c r="L64" s="128">
        <v>15881</v>
      </c>
      <c r="M64" s="95"/>
      <c r="O64" s="86" t="str">
        <f t="shared" si="5"/>
        <v>422</v>
      </c>
      <c r="P64" s="86" t="str">
        <f t="shared" si="6"/>
        <v>42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4224</v>
      </c>
      <c r="F65" s="91" t="str">
        <f t="shared" si="2"/>
        <v>Medicinska i laboratorijska oprema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4645</v>
      </c>
      <c r="K65" s="128">
        <v>4645</v>
      </c>
      <c r="L65" s="128">
        <v>4645</v>
      </c>
      <c r="M65" s="95"/>
      <c r="O65" s="86" t="str">
        <f t="shared" si="5"/>
        <v>422</v>
      </c>
      <c r="P65" s="86" t="str">
        <f t="shared" si="6"/>
        <v>42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4225</v>
      </c>
      <c r="F66" s="91" t="str">
        <f t="shared" si="2"/>
        <v>Instrumenti, uređaji i strojevi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1991</v>
      </c>
      <c r="K66" s="128">
        <v>1991</v>
      </c>
      <c r="L66" s="128">
        <v>1991</v>
      </c>
      <c r="M66" s="95"/>
      <c r="O66" s="86" t="str">
        <f t="shared" si="5"/>
        <v>422</v>
      </c>
      <c r="P66" s="86" t="str">
        <f t="shared" si="6"/>
        <v>42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4227</v>
      </c>
      <c r="F67" s="91" t="str">
        <f t="shared" si="2"/>
        <v>Uređaji, strojevi i oprema za ostale namjene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5309</v>
      </c>
      <c r="K67" s="128">
        <v>5309</v>
      </c>
      <c r="L67" s="128">
        <v>5309</v>
      </c>
      <c r="M67" s="95"/>
      <c r="O67" s="86" t="str">
        <f t="shared" si="5"/>
        <v>422</v>
      </c>
      <c r="P67" s="86" t="str">
        <f t="shared" si="6"/>
        <v>42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4241</v>
      </c>
      <c r="F68" s="91" t="str">
        <f t="shared" ref="F68:F131" si="14">IFERROR(VLOOKUP(E68,$V$5:$X$129,2,FALSE),"")</f>
        <v>Knjige</v>
      </c>
      <c r="G68" s="129" t="s">
        <v>177</v>
      </c>
      <c r="H68" s="91" t="str">
        <f t="shared" ref="H68:H131" si="15">IFERROR(VLOOKUP(G68,$AB$6:$AC$327,2,FALSE),"")</f>
        <v>REDOVNA DJELATNOST SVEUČILIŠTA U OSIJEKU (IZ EVIDENCIJSKIH PRIHODA)</v>
      </c>
      <c r="I68" s="91" t="str">
        <f t="shared" ref="I68:I131" si="16">IFERROR(VLOOKUP(G68,$AB$6:$AF$327,3,FALSE),"")</f>
        <v>0942</v>
      </c>
      <c r="J68" s="128">
        <v>2654</v>
      </c>
      <c r="K68" s="128">
        <v>2654</v>
      </c>
      <c r="L68" s="128">
        <v>2654</v>
      </c>
      <c r="M68" s="95"/>
      <c r="O68" s="86" t="str">
        <f t="shared" ref="O68:O131" si="17">LEFT(E68,3)</f>
        <v>424</v>
      </c>
      <c r="P68" s="86" t="str">
        <f t="shared" ref="P68:P131" si="18">LEFT(E68,2)</f>
        <v>42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52</v>
      </c>
      <c r="D69" s="91" t="str">
        <f t="shared" si="13"/>
        <v>Ostale pomoći</v>
      </c>
      <c r="E69" s="96">
        <v>3111</v>
      </c>
      <c r="F69" s="91" t="str">
        <f t="shared" si="14"/>
        <v>Plaće za redovan rad</v>
      </c>
      <c r="G69" s="129" t="s">
        <v>1872</v>
      </c>
      <c r="H69" s="91" t="str">
        <f t="shared" si="15"/>
        <v>PROJEKTNO FINANCIRANJE ZNANSTVENE DJELATNOSTI</v>
      </c>
      <c r="I69" s="91" t="str">
        <f t="shared" si="16"/>
        <v>0942</v>
      </c>
      <c r="J69" s="128">
        <v>36798</v>
      </c>
      <c r="K69" s="128">
        <v>35431</v>
      </c>
      <c r="L69" s="128">
        <v>21076</v>
      </c>
      <c r="M69" s="95"/>
      <c r="O69" s="86" t="str">
        <f t="shared" si="17"/>
        <v>311</v>
      </c>
      <c r="P69" s="86" t="str">
        <f t="shared" si="18"/>
        <v>31</v>
      </c>
      <c r="Q69" s="86" t="str">
        <f t="shared" si="19"/>
        <v>52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52</v>
      </c>
      <c r="D70" s="91" t="str">
        <f t="shared" si="13"/>
        <v>Ostale pomoći</v>
      </c>
      <c r="E70" s="96">
        <v>3132</v>
      </c>
      <c r="F70" s="91" t="str">
        <f t="shared" si="14"/>
        <v>Doprinosi za obvezno zdravstveno osiguranje</v>
      </c>
      <c r="G70" s="129" t="s">
        <v>1872</v>
      </c>
      <c r="H70" s="91" t="str">
        <f t="shared" si="15"/>
        <v>PROJEKTNO FINANCIRANJE ZNANSTVENE DJELATNOSTI</v>
      </c>
      <c r="I70" s="91" t="str">
        <f t="shared" si="16"/>
        <v>0942</v>
      </c>
      <c r="J70" s="128">
        <v>6072</v>
      </c>
      <c r="K70" s="128">
        <v>5846</v>
      </c>
      <c r="L70" s="128">
        <v>3478</v>
      </c>
      <c r="M70" s="95"/>
      <c r="O70" s="86" t="str">
        <f t="shared" si="17"/>
        <v>313</v>
      </c>
      <c r="P70" s="86" t="str">
        <f t="shared" si="18"/>
        <v>31</v>
      </c>
      <c r="Q70" s="86" t="str">
        <f t="shared" si="19"/>
        <v>52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52</v>
      </c>
      <c r="D71" s="91" t="str">
        <f t="shared" si="13"/>
        <v>Ostale pomoći</v>
      </c>
      <c r="E71" s="96">
        <v>3211</v>
      </c>
      <c r="F71" s="91" t="str">
        <f t="shared" si="14"/>
        <v>Službena putovanja</v>
      </c>
      <c r="G71" s="129" t="s">
        <v>1872</v>
      </c>
      <c r="H71" s="91" t="str">
        <f t="shared" si="15"/>
        <v>PROJEKTNO FINANCIRANJE ZNANSTVENE DJELATNOSTI</v>
      </c>
      <c r="I71" s="91" t="str">
        <f t="shared" si="16"/>
        <v>0942</v>
      </c>
      <c r="J71" s="128">
        <v>6477</v>
      </c>
      <c r="K71" s="128">
        <v>7870</v>
      </c>
      <c r="L71" s="128">
        <v>796</v>
      </c>
      <c r="M71" s="95"/>
      <c r="O71" s="86" t="str">
        <f t="shared" si="17"/>
        <v>321</v>
      </c>
      <c r="P71" s="86" t="str">
        <f t="shared" si="18"/>
        <v>32</v>
      </c>
      <c r="Q71" s="86" t="str">
        <f t="shared" si="19"/>
        <v>52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52</v>
      </c>
      <c r="D72" s="91" t="str">
        <f t="shared" si="13"/>
        <v>Ostale pomoći</v>
      </c>
      <c r="E72" s="96">
        <v>3213</v>
      </c>
      <c r="F72" s="91" t="str">
        <f t="shared" si="14"/>
        <v>Stručno usavršavanje zaposlenika</v>
      </c>
      <c r="G72" s="129" t="s">
        <v>1872</v>
      </c>
      <c r="H72" s="91" t="str">
        <f t="shared" si="15"/>
        <v>PROJEKTNO FINANCIRANJE ZNANSTVENE DJELATNOSTI</v>
      </c>
      <c r="I72" s="91" t="str">
        <f t="shared" si="16"/>
        <v>0942</v>
      </c>
      <c r="J72" s="128">
        <v>3318</v>
      </c>
      <c r="K72" s="128">
        <v>1991</v>
      </c>
      <c r="L72" s="128"/>
      <c r="M72" s="95"/>
      <c r="O72" s="86" t="str">
        <f t="shared" si="17"/>
        <v>321</v>
      </c>
      <c r="P72" s="86" t="str">
        <f t="shared" si="18"/>
        <v>32</v>
      </c>
      <c r="Q72" s="86" t="str">
        <f t="shared" si="19"/>
        <v>52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52</v>
      </c>
      <c r="D73" s="91" t="str">
        <f t="shared" si="13"/>
        <v>Ostale pomoći</v>
      </c>
      <c r="E73" s="96">
        <v>3221</v>
      </c>
      <c r="F73" s="91" t="str">
        <f t="shared" si="14"/>
        <v>Uredski materijal i ostali materijalni rashodi</v>
      </c>
      <c r="G73" s="129" t="s">
        <v>1872</v>
      </c>
      <c r="H73" s="91" t="str">
        <f t="shared" si="15"/>
        <v>PROJEKTNO FINANCIRANJE ZNANSTVENE DJELATNOSTI</v>
      </c>
      <c r="I73" s="91" t="str">
        <f t="shared" si="16"/>
        <v>0942</v>
      </c>
      <c r="J73" s="128">
        <v>28270</v>
      </c>
      <c r="K73" s="128">
        <v>265</v>
      </c>
      <c r="L73" s="128"/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52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52</v>
      </c>
      <c r="D74" s="91" t="str">
        <f t="shared" si="13"/>
        <v>Ostale pomoći</v>
      </c>
      <c r="E74" s="96">
        <v>3222</v>
      </c>
      <c r="F74" s="91" t="str">
        <f t="shared" si="14"/>
        <v>Materijal i sirovine</v>
      </c>
      <c r="G74" s="129" t="s">
        <v>1872</v>
      </c>
      <c r="H74" s="91" t="str">
        <f t="shared" si="15"/>
        <v>PROJEKTNO FINANCIRANJE ZNANSTVENE DJELATNOSTI</v>
      </c>
      <c r="I74" s="91" t="str">
        <f t="shared" si="16"/>
        <v>0942</v>
      </c>
      <c r="J74" s="128">
        <v>2522</v>
      </c>
      <c r="K74" s="128">
        <v>1261</v>
      </c>
      <c r="L74" s="128"/>
      <c r="M74" s="95"/>
      <c r="O74" s="86" t="str">
        <f t="shared" si="17"/>
        <v>322</v>
      </c>
      <c r="P74" s="86" t="str">
        <f t="shared" si="18"/>
        <v>32</v>
      </c>
      <c r="Q74" s="86" t="str">
        <f t="shared" si="19"/>
        <v>52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52</v>
      </c>
      <c r="D75" s="91" t="str">
        <f t="shared" si="13"/>
        <v>Ostale pomoći</v>
      </c>
      <c r="E75" s="96">
        <v>3231</v>
      </c>
      <c r="F75" s="91" t="str">
        <f t="shared" si="14"/>
        <v>Usluge telefona, pošte i prijevoza</v>
      </c>
      <c r="G75" s="129" t="s">
        <v>1872</v>
      </c>
      <c r="H75" s="91" t="str">
        <f t="shared" si="15"/>
        <v>PROJEKTNO FINANCIRANJE ZNANSTVENE DJELATNOSTI</v>
      </c>
      <c r="I75" s="91" t="str">
        <f t="shared" si="16"/>
        <v>0942</v>
      </c>
      <c r="J75" s="128">
        <v>398</v>
      </c>
      <c r="K75" s="128">
        <v>1725</v>
      </c>
      <c r="L75" s="128"/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52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52</v>
      </c>
      <c r="D76" s="91" t="str">
        <f t="shared" si="13"/>
        <v>Ostale pomoći</v>
      </c>
      <c r="E76" s="96">
        <v>3232</v>
      </c>
      <c r="F76" s="91" t="str">
        <f t="shared" si="14"/>
        <v>Usluge tekućeg i investicijskog održavanja</v>
      </c>
      <c r="G76" s="129" t="s">
        <v>1872</v>
      </c>
      <c r="H76" s="91" t="str">
        <f t="shared" si="15"/>
        <v>PROJEKTNO FINANCIRANJE ZNANSTVENE DJELATNOSTI</v>
      </c>
      <c r="I76" s="91" t="str">
        <f t="shared" si="16"/>
        <v>0942</v>
      </c>
      <c r="J76" s="128">
        <v>1195</v>
      </c>
      <c r="K76" s="128"/>
      <c r="L76" s="128"/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52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52</v>
      </c>
      <c r="D77" s="91" t="str">
        <f t="shared" si="13"/>
        <v>Ostale pomoći</v>
      </c>
      <c r="E77" s="96">
        <v>3237</v>
      </c>
      <c r="F77" s="91" t="str">
        <f t="shared" si="14"/>
        <v>Intelektualne i osobne usluge</v>
      </c>
      <c r="G77" s="129" t="s">
        <v>1872</v>
      </c>
      <c r="H77" s="91" t="str">
        <f t="shared" si="15"/>
        <v>PROJEKTNO FINANCIRANJE ZNANSTVENE DJELATNOSTI</v>
      </c>
      <c r="I77" s="91" t="str">
        <f t="shared" si="16"/>
        <v>0942</v>
      </c>
      <c r="J77" s="128">
        <v>6371</v>
      </c>
      <c r="K77" s="128">
        <v>19988</v>
      </c>
      <c r="L77" s="128">
        <v>7963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52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52</v>
      </c>
      <c r="D78" s="91" t="str">
        <f t="shared" si="13"/>
        <v>Ostale pomoći</v>
      </c>
      <c r="E78" s="96">
        <v>3239</v>
      </c>
      <c r="F78" s="91" t="str">
        <f t="shared" si="14"/>
        <v>Ostale usluge</v>
      </c>
      <c r="G78" s="129" t="s">
        <v>1872</v>
      </c>
      <c r="H78" s="91" t="str">
        <f t="shared" si="15"/>
        <v>PROJEKTNO FINANCIRANJE ZNANSTVENE DJELATNOSTI</v>
      </c>
      <c r="I78" s="91" t="str">
        <f t="shared" si="16"/>
        <v>0942</v>
      </c>
      <c r="J78" s="128">
        <v>5309</v>
      </c>
      <c r="K78" s="128">
        <v>3915</v>
      </c>
      <c r="L78" s="128">
        <v>5176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52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52</v>
      </c>
      <c r="D79" s="91" t="str">
        <f t="shared" si="13"/>
        <v>Ostale pomoći</v>
      </c>
      <c r="E79" s="96">
        <v>3721</v>
      </c>
      <c r="F79" s="91" t="str">
        <f t="shared" si="14"/>
        <v>Naknade građanima i kućanstvima u novcu</v>
      </c>
      <c r="G79" s="129" t="s">
        <v>1872</v>
      </c>
      <c r="H79" s="91" t="str">
        <f t="shared" si="15"/>
        <v>PROJEKTNO FINANCIRANJE ZNANSTVENE DJELATNOSTI</v>
      </c>
      <c r="I79" s="91" t="str">
        <f t="shared" si="16"/>
        <v>0942</v>
      </c>
      <c r="J79" s="128">
        <v>1327</v>
      </c>
      <c r="K79" s="128">
        <v>1327</v>
      </c>
      <c r="L79" s="128"/>
      <c r="M79" s="95"/>
      <c r="O79" s="86" t="str">
        <f t="shared" si="17"/>
        <v>372</v>
      </c>
      <c r="P79" s="86" t="str">
        <f t="shared" si="18"/>
        <v>37</v>
      </c>
      <c r="Q79" s="86" t="str">
        <f t="shared" si="19"/>
        <v>52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52</v>
      </c>
      <c r="D80" s="91" t="str">
        <f t="shared" si="13"/>
        <v>Ostale pomoći</v>
      </c>
      <c r="E80" s="96">
        <v>4241</v>
      </c>
      <c r="F80" s="91" t="str">
        <f t="shared" si="14"/>
        <v>Knjige</v>
      </c>
      <c r="G80" s="129" t="s">
        <v>1872</v>
      </c>
      <c r="H80" s="91" t="str">
        <f t="shared" si="15"/>
        <v>PROJEKTNO FINANCIRANJE ZNANSTVENE DJELATNOSTI</v>
      </c>
      <c r="I80" s="91" t="str">
        <f t="shared" si="16"/>
        <v>0942</v>
      </c>
      <c r="J80" s="128">
        <v>265</v>
      </c>
      <c r="K80" s="128">
        <v>531</v>
      </c>
      <c r="L80" s="128"/>
      <c r="M80" s="95"/>
      <c r="O80" s="86" t="str">
        <f t="shared" si="17"/>
        <v>424</v>
      </c>
      <c r="P80" s="86" t="str">
        <f t="shared" si="18"/>
        <v>42</v>
      </c>
      <c r="Q80" s="86" t="str">
        <f t="shared" si="19"/>
        <v>52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52</v>
      </c>
      <c r="D81" s="91" t="str">
        <f t="shared" si="13"/>
        <v>Ostale pomoći</v>
      </c>
      <c r="E81" s="96">
        <v>4224</v>
      </c>
      <c r="F81" s="91" t="str">
        <f t="shared" si="14"/>
        <v>Medicinska i laboratorijska oprema</v>
      </c>
      <c r="G81" s="129" t="s">
        <v>1872</v>
      </c>
      <c r="H81" s="91" t="str">
        <f t="shared" si="15"/>
        <v>PROJEKTNO FINANCIRANJE ZNANSTVENE DJELATNOSTI</v>
      </c>
      <c r="I81" s="91" t="str">
        <f t="shared" si="16"/>
        <v>0942</v>
      </c>
      <c r="J81" s="128">
        <v>1327</v>
      </c>
      <c r="K81" s="128">
        <v>3584</v>
      </c>
      <c r="L81" s="128"/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52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3884126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211430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4095556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4095556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11" sqref="E11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61</v>
      </c>
      <c r="B3" s="91" t="str">
        <f t="shared" ref="B3" si="0">IFERROR(VLOOKUP(A3,$U$6:$V$23,2,FALSE),"")</f>
        <v>Donacije</v>
      </c>
      <c r="C3" s="96">
        <v>3111</v>
      </c>
      <c r="D3" s="91" t="str">
        <f>IFERROR(VLOOKUP(C3,$X$5:$Z$129,2,FALSE),"")</f>
        <v>Plaće za redovan rad</v>
      </c>
      <c r="E3" s="129" t="s">
        <v>699</v>
      </c>
      <c r="F3" s="91" t="str">
        <f>IFERROR(VLOOKUP(E3,$AD$6:$AE$1090,2,FALSE),"")</f>
        <v>NOVI PODPROJEKT</v>
      </c>
      <c r="G3" s="91" t="str">
        <f>IFERROR(VLOOKUP(E3,$AD$6:$AG$1090,4,FALSE),"")</f>
        <v>NOVI PODPROJEKT</v>
      </c>
      <c r="H3" s="128">
        <v>10818</v>
      </c>
      <c r="I3" s="128">
        <v>0</v>
      </c>
      <c r="J3" s="128">
        <v>0</v>
      </c>
      <c r="K3" s="143" t="s">
        <v>5282</v>
      </c>
      <c r="L3" s="142" t="s">
        <v>5283</v>
      </c>
      <c r="M3" s="142" t="s">
        <v>5284</v>
      </c>
      <c r="N3" s="143" t="s">
        <v>5285</v>
      </c>
      <c r="O3" s="322" t="s">
        <v>5286</v>
      </c>
      <c r="P3" s="95"/>
      <c r="R3" s="86" t="str">
        <f>LEFT(C3,3)</f>
        <v>311</v>
      </c>
      <c r="S3" s="86" t="str">
        <f>LEFT(C3,2)</f>
        <v>31</v>
      </c>
      <c r="T3" s="86" t="str">
        <f>MID(G3,2,2)</f>
        <v>OV</v>
      </c>
    </row>
    <row r="4" spans="1:33">
      <c r="A4" s="96">
        <v>61</v>
      </c>
      <c r="B4" s="91" t="str">
        <f t="shared" ref="B4:B67" si="1">IFERROR(VLOOKUP(A4,$U$6:$V$23,2,FALSE),"")</f>
        <v>Donacije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699</v>
      </c>
      <c r="F4" s="91" t="str">
        <f t="shared" ref="F4:F67" si="3">IFERROR(VLOOKUP(E4,$AD$6:$AE$1090,2,FALSE),"")</f>
        <v>NOVI PODPROJEKT</v>
      </c>
      <c r="G4" s="91" t="str">
        <f t="shared" ref="G4:G67" si="4">IFERROR(VLOOKUP(E4,$AD$6:$AG$1090,4,FALSE),"")</f>
        <v>NOVI PODPROJEKT</v>
      </c>
      <c r="H4" s="128">
        <v>1785</v>
      </c>
      <c r="I4" s="128">
        <v>0</v>
      </c>
      <c r="J4" s="128">
        <v>0</v>
      </c>
      <c r="K4" s="143" t="s">
        <v>5287</v>
      </c>
      <c r="L4" s="142" t="s">
        <v>5283</v>
      </c>
      <c r="M4" s="142" t="s">
        <v>5284</v>
      </c>
      <c r="N4" s="143" t="s">
        <v>5285</v>
      </c>
      <c r="O4" s="322" t="s">
        <v>5286</v>
      </c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OV</v>
      </c>
      <c r="X4" s="92"/>
      <c r="Y4" s="92"/>
    </row>
    <row r="5" spans="1:33">
      <c r="A5" s="96">
        <v>61</v>
      </c>
      <c r="B5" s="91" t="str">
        <f t="shared" si="1"/>
        <v>Donacije</v>
      </c>
      <c r="C5" s="96">
        <v>3212</v>
      </c>
      <c r="D5" s="91" t="str">
        <f t="shared" si="2"/>
        <v>Naknade za prijevoz, za rad na terenu i odvojeni život</v>
      </c>
      <c r="E5" s="129" t="s">
        <v>699</v>
      </c>
      <c r="F5" s="91" t="str">
        <f t="shared" si="3"/>
        <v>NOVI PODPROJEKT</v>
      </c>
      <c r="G5" s="91" t="str">
        <f t="shared" si="4"/>
        <v>NOVI PODPROJEKT</v>
      </c>
      <c r="H5" s="128">
        <v>1141</v>
      </c>
      <c r="I5" s="128">
        <v>0</v>
      </c>
      <c r="J5" s="128">
        <v>0</v>
      </c>
      <c r="K5" s="143" t="s">
        <v>5288</v>
      </c>
      <c r="L5" s="142" t="s">
        <v>5283</v>
      </c>
      <c r="M5" s="142" t="s">
        <v>5284</v>
      </c>
      <c r="N5" s="143" t="s">
        <v>5285</v>
      </c>
      <c r="O5" s="322" t="s">
        <v>5286</v>
      </c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OV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61</v>
      </c>
      <c r="B6" s="91" t="str">
        <f t="shared" si="1"/>
        <v>Donacije</v>
      </c>
      <c r="C6" s="96">
        <v>3237</v>
      </c>
      <c r="D6" s="91" t="str">
        <f t="shared" si="2"/>
        <v>Intelektualne i osobne usluge</v>
      </c>
      <c r="E6" s="129" t="s">
        <v>699</v>
      </c>
      <c r="F6" s="91" t="str">
        <f t="shared" si="3"/>
        <v>NOVI PODPROJEKT</v>
      </c>
      <c r="G6" s="91" t="str">
        <f t="shared" si="4"/>
        <v>NOVI PODPROJEKT</v>
      </c>
      <c r="H6" s="128">
        <v>1493</v>
      </c>
      <c r="I6" s="128">
        <v>0</v>
      </c>
      <c r="J6" s="128">
        <v>0</v>
      </c>
      <c r="K6" s="143" t="s">
        <v>5289</v>
      </c>
      <c r="L6" s="142" t="s">
        <v>5283</v>
      </c>
      <c r="M6" s="142" t="s">
        <v>5284</v>
      </c>
      <c r="N6" s="143" t="s">
        <v>5285</v>
      </c>
      <c r="O6" s="322" t="s">
        <v>5286</v>
      </c>
      <c r="P6" s="95"/>
      <c r="R6" s="86" t="str">
        <f t="shared" si="5"/>
        <v>323</v>
      </c>
      <c r="S6" s="86" t="str">
        <f t="shared" si="6"/>
        <v>32</v>
      </c>
      <c r="T6" s="86" t="str">
        <f t="shared" si="7"/>
        <v>OV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61</v>
      </c>
      <c r="B7" s="91" t="str">
        <f t="shared" si="1"/>
        <v>Donacije</v>
      </c>
      <c r="C7" s="96">
        <v>3211</v>
      </c>
      <c r="D7" s="91" t="str">
        <f t="shared" si="2"/>
        <v>Službena putovanja</v>
      </c>
      <c r="E7" s="129" t="s">
        <v>699</v>
      </c>
      <c r="F7" s="91" t="str">
        <f t="shared" si="3"/>
        <v>NOVI PODPROJEKT</v>
      </c>
      <c r="G7" s="91" t="str">
        <f t="shared" si="4"/>
        <v>NOVI PODPROJEKT</v>
      </c>
      <c r="H7" s="128">
        <v>664</v>
      </c>
      <c r="I7" s="128">
        <v>0</v>
      </c>
      <c r="J7" s="128">
        <v>0</v>
      </c>
      <c r="K7" s="143" t="s">
        <v>5290</v>
      </c>
      <c r="L7" s="142" t="s">
        <v>5283</v>
      </c>
      <c r="M7" s="142" t="s">
        <v>5284</v>
      </c>
      <c r="N7" s="143" t="s">
        <v>5285</v>
      </c>
      <c r="O7" s="322" t="s">
        <v>5286</v>
      </c>
      <c r="P7" s="95"/>
      <c r="R7" s="86" t="str">
        <f t="shared" si="5"/>
        <v>321</v>
      </c>
      <c r="S7" s="86" t="str">
        <f t="shared" si="6"/>
        <v>32</v>
      </c>
      <c r="T7" s="86" t="str">
        <f t="shared" si="7"/>
        <v>OV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61</v>
      </c>
      <c r="B8" s="91" t="str">
        <f t="shared" si="1"/>
        <v>Donacije</v>
      </c>
      <c r="C8" s="96">
        <v>3213</v>
      </c>
      <c r="D8" s="91" t="str">
        <f t="shared" si="2"/>
        <v>Stručno usavršavanje zaposlenika</v>
      </c>
      <c r="E8" s="129" t="s">
        <v>699</v>
      </c>
      <c r="F8" s="91" t="str">
        <f t="shared" si="3"/>
        <v>NOVI PODPROJEKT</v>
      </c>
      <c r="G8" s="91" t="str">
        <f t="shared" si="4"/>
        <v>NOVI PODPROJEKT</v>
      </c>
      <c r="H8" s="128">
        <v>12371</v>
      </c>
      <c r="I8" s="128">
        <v>0</v>
      </c>
      <c r="J8" s="128">
        <v>0</v>
      </c>
      <c r="K8" s="143" t="s">
        <v>5291</v>
      </c>
      <c r="L8" s="142" t="s">
        <v>5283</v>
      </c>
      <c r="M8" s="142" t="s">
        <v>5284</v>
      </c>
      <c r="N8" s="143" t="s">
        <v>5285</v>
      </c>
      <c r="O8" s="322" t="s">
        <v>5286</v>
      </c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61</v>
      </c>
      <c r="B9" s="91" t="str">
        <f t="shared" si="1"/>
        <v>Donacije</v>
      </c>
      <c r="C9" s="96">
        <v>3111</v>
      </c>
      <c r="D9" s="91" t="str">
        <f t="shared" si="2"/>
        <v>Plaće za redovan rad</v>
      </c>
      <c r="E9" s="129" t="s">
        <v>699</v>
      </c>
      <c r="F9" s="91" t="str">
        <f t="shared" si="3"/>
        <v>NOVI PODPROJEKT</v>
      </c>
      <c r="G9" s="91" t="str">
        <f t="shared" si="4"/>
        <v>NOVI PODPROJEKT</v>
      </c>
      <c r="H9" s="128">
        <v>72063</v>
      </c>
      <c r="I9" s="128">
        <v>0</v>
      </c>
      <c r="J9" s="128">
        <v>0</v>
      </c>
      <c r="K9" s="143" t="s">
        <v>5305</v>
      </c>
      <c r="L9" s="142">
        <v>43968</v>
      </c>
      <c r="M9" s="142">
        <v>45155</v>
      </c>
      <c r="N9" s="143" t="s">
        <v>5293</v>
      </c>
      <c r="O9" s="322" t="s">
        <v>5292</v>
      </c>
      <c r="P9" s="95"/>
      <c r="R9" s="86" t="str">
        <f t="shared" si="5"/>
        <v>311</v>
      </c>
      <c r="S9" s="86" t="str">
        <f t="shared" si="6"/>
        <v>31</v>
      </c>
      <c r="T9" s="86" t="str">
        <f t="shared" si="7"/>
        <v>OV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61</v>
      </c>
      <c r="B10" s="91" t="str">
        <f t="shared" si="1"/>
        <v>Donacije</v>
      </c>
      <c r="C10" s="96">
        <v>3132</v>
      </c>
      <c r="D10" s="91" t="str">
        <f t="shared" si="2"/>
        <v>Doprinosi za obvezno zdravstveno osiguranje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11890</v>
      </c>
      <c r="I10" s="128">
        <v>0</v>
      </c>
      <c r="J10" s="128">
        <v>0</v>
      </c>
      <c r="K10" s="143" t="s">
        <v>5305</v>
      </c>
      <c r="L10" s="142">
        <v>43968</v>
      </c>
      <c r="M10" s="142">
        <v>45155</v>
      </c>
      <c r="N10" s="143" t="s">
        <v>5293</v>
      </c>
      <c r="O10" s="322" t="s">
        <v>5292</v>
      </c>
      <c r="P10" s="95"/>
      <c r="R10" s="86" t="str">
        <f t="shared" si="5"/>
        <v>313</v>
      </c>
      <c r="S10" s="86" t="str">
        <f t="shared" si="6"/>
        <v>31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61</v>
      </c>
      <c r="B11" s="91" t="str">
        <f t="shared" si="1"/>
        <v>Donacije</v>
      </c>
      <c r="C11" s="96">
        <v>3212</v>
      </c>
      <c r="D11" s="91" t="str">
        <f t="shared" si="2"/>
        <v>Naknade za prijevoz, za rad na terenu i odvojeni život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1471</v>
      </c>
      <c r="I11" s="128">
        <v>0</v>
      </c>
      <c r="J11" s="128">
        <v>0</v>
      </c>
      <c r="K11" s="143" t="s">
        <v>5305</v>
      </c>
      <c r="L11" s="142">
        <v>43968</v>
      </c>
      <c r="M11" s="142">
        <v>45155</v>
      </c>
      <c r="N11" s="143" t="s">
        <v>5293</v>
      </c>
      <c r="O11" s="322" t="s">
        <v>5292</v>
      </c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12</v>
      </c>
      <c r="B12" s="91" t="str">
        <f t="shared" si="1"/>
        <v>Sredstva učešća za pomoći</v>
      </c>
      <c r="C12" s="96">
        <v>3111</v>
      </c>
      <c r="D12" s="91" t="str">
        <f t="shared" si="2"/>
        <v>Plaće za redovan rad</v>
      </c>
      <c r="E12" s="129" t="s">
        <v>876</v>
      </c>
      <c r="F12" s="91" t="str">
        <f t="shared" si="3"/>
        <v>Razvoj, unapređenje i provedba stručne prakse u visokom obrazovanju</v>
      </c>
      <c r="G12" s="91" t="str">
        <f t="shared" si="4"/>
        <v>0942</v>
      </c>
      <c r="H12" s="128">
        <v>328</v>
      </c>
      <c r="I12" s="128">
        <v>0</v>
      </c>
      <c r="J12" s="128">
        <v>0</v>
      </c>
      <c r="K12" s="143" t="s">
        <v>5294</v>
      </c>
      <c r="L12" s="142">
        <v>43899</v>
      </c>
      <c r="M12" s="142">
        <v>44994</v>
      </c>
      <c r="N12" s="143" t="s">
        <v>942</v>
      </c>
      <c r="O12" s="322" t="s">
        <v>5295</v>
      </c>
      <c r="P12" s="95"/>
      <c r="R12" s="86" t="str">
        <f t="shared" si="5"/>
        <v>311</v>
      </c>
      <c r="S12" s="86" t="str">
        <f t="shared" si="6"/>
        <v>31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12</v>
      </c>
      <c r="B13" s="91" t="str">
        <f t="shared" si="1"/>
        <v>Sredstva učešća za pomoći</v>
      </c>
      <c r="C13" s="96">
        <v>3132</v>
      </c>
      <c r="D13" s="91" t="str">
        <f t="shared" si="2"/>
        <v>Doprinosi za obvezno zdravstveno osiguranje</v>
      </c>
      <c r="E13" s="129" t="s">
        <v>876</v>
      </c>
      <c r="F13" s="91" t="str">
        <f t="shared" si="3"/>
        <v>Razvoj, unapređenje i provedba stručne prakse u visokom obrazovanju</v>
      </c>
      <c r="G13" s="91" t="str">
        <f t="shared" si="4"/>
        <v>0942</v>
      </c>
      <c r="H13" s="128">
        <v>53</v>
      </c>
      <c r="I13" s="128">
        <v>0</v>
      </c>
      <c r="J13" s="128">
        <v>0</v>
      </c>
      <c r="K13" s="143" t="s">
        <v>5294</v>
      </c>
      <c r="L13" s="142">
        <v>43899</v>
      </c>
      <c r="M13" s="142">
        <v>44994</v>
      </c>
      <c r="N13" s="143" t="s">
        <v>942</v>
      </c>
      <c r="O13" s="322" t="s">
        <v>5295</v>
      </c>
      <c r="P13" s="95"/>
      <c r="R13" s="86" t="str">
        <f t="shared" si="5"/>
        <v>313</v>
      </c>
      <c r="S13" s="86" t="str">
        <f t="shared" si="6"/>
        <v>31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12</v>
      </c>
      <c r="B14" s="91" t="str">
        <f t="shared" si="1"/>
        <v>Sredstva učešća za pomoći</v>
      </c>
      <c r="C14" s="96">
        <v>3211</v>
      </c>
      <c r="D14" s="91" t="str">
        <f t="shared" si="2"/>
        <v>Službena putovanja</v>
      </c>
      <c r="E14" s="129" t="s">
        <v>876</v>
      </c>
      <c r="F14" s="91" t="str">
        <f t="shared" si="3"/>
        <v>Razvoj, unapređenje i provedba stručne prakse u visokom obrazovanju</v>
      </c>
      <c r="G14" s="91" t="str">
        <f t="shared" si="4"/>
        <v>0942</v>
      </c>
      <c r="H14" s="128">
        <v>5416</v>
      </c>
      <c r="I14" s="128">
        <v>0</v>
      </c>
      <c r="J14" s="128">
        <v>0</v>
      </c>
      <c r="K14" s="143" t="s">
        <v>5294</v>
      </c>
      <c r="L14" s="142">
        <v>43899</v>
      </c>
      <c r="M14" s="142">
        <v>44994</v>
      </c>
      <c r="N14" s="143" t="s">
        <v>942</v>
      </c>
      <c r="O14" s="322" t="s">
        <v>5295</v>
      </c>
      <c r="P14" s="95"/>
      <c r="R14" s="86" t="str">
        <f t="shared" si="5"/>
        <v>321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12</v>
      </c>
      <c r="B15" s="91" t="str">
        <f t="shared" si="1"/>
        <v>Sredstva učešća za pomoći</v>
      </c>
      <c r="C15" s="96">
        <v>3233</v>
      </c>
      <c r="D15" s="91" t="str">
        <f t="shared" si="2"/>
        <v>Usluge promidžbe i informiranja</v>
      </c>
      <c r="E15" s="129" t="s">
        <v>876</v>
      </c>
      <c r="F15" s="91" t="str">
        <f t="shared" si="3"/>
        <v>Razvoj, unapređenje i provedba stručne prakse u visokom obrazovanju</v>
      </c>
      <c r="G15" s="91" t="str">
        <f t="shared" si="4"/>
        <v>0942</v>
      </c>
      <c r="H15" s="128">
        <v>1061</v>
      </c>
      <c r="I15" s="128">
        <v>0</v>
      </c>
      <c r="J15" s="128">
        <v>0</v>
      </c>
      <c r="K15" s="143" t="s">
        <v>5294</v>
      </c>
      <c r="L15" s="142">
        <v>43899</v>
      </c>
      <c r="M15" s="142">
        <v>44994</v>
      </c>
      <c r="N15" s="143" t="s">
        <v>942</v>
      </c>
      <c r="O15" s="322" t="s">
        <v>5295</v>
      </c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12</v>
      </c>
      <c r="B16" s="91" t="str">
        <f t="shared" si="1"/>
        <v>Sredstva učešća za pomoći</v>
      </c>
      <c r="C16" s="96">
        <v>3239</v>
      </c>
      <c r="D16" s="91" t="str">
        <f t="shared" si="2"/>
        <v>Ostale usluge</v>
      </c>
      <c r="E16" s="129" t="s">
        <v>876</v>
      </c>
      <c r="F16" s="91" t="str">
        <f t="shared" si="3"/>
        <v>Razvoj, unapređenje i provedba stručne prakse u visokom obrazovanju</v>
      </c>
      <c r="G16" s="91" t="str">
        <f t="shared" si="4"/>
        <v>0942</v>
      </c>
      <c r="H16" s="128">
        <v>968</v>
      </c>
      <c r="I16" s="128">
        <v>0</v>
      </c>
      <c r="J16" s="128">
        <v>0</v>
      </c>
      <c r="K16" s="143" t="s">
        <v>5294</v>
      </c>
      <c r="L16" s="142">
        <v>43899</v>
      </c>
      <c r="M16" s="142">
        <v>44994</v>
      </c>
      <c r="N16" s="143" t="s">
        <v>942</v>
      </c>
      <c r="O16" s="322" t="s">
        <v>5295</v>
      </c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12</v>
      </c>
      <c r="B17" s="91" t="str">
        <f t="shared" si="1"/>
        <v>Sredstva učešća za pomoći</v>
      </c>
      <c r="C17" s="96">
        <v>4221</v>
      </c>
      <c r="D17" s="91" t="str">
        <f t="shared" si="2"/>
        <v>Uredska oprema i namještaj</v>
      </c>
      <c r="E17" s="129" t="s">
        <v>876</v>
      </c>
      <c r="F17" s="91" t="str">
        <f t="shared" si="3"/>
        <v>Razvoj, unapređenje i provedba stručne prakse u visokom obrazovanju</v>
      </c>
      <c r="G17" s="91" t="str">
        <f t="shared" si="4"/>
        <v>0942</v>
      </c>
      <c r="H17" s="128">
        <v>1275</v>
      </c>
      <c r="I17" s="128">
        <v>0</v>
      </c>
      <c r="J17" s="128">
        <v>0</v>
      </c>
      <c r="K17" s="143" t="s">
        <v>5294</v>
      </c>
      <c r="L17" s="142">
        <v>43899</v>
      </c>
      <c r="M17" s="142">
        <v>44994</v>
      </c>
      <c r="N17" s="143" t="s">
        <v>942</v>
      </c>
      <c r="O17" s="322" t="s">
        <v>5295</v>
      </c>
      <c r="P17" s="95"/>
      <c r="R17" s="86" t="str">
        <f t="shared" si="5"/>
        <v>422</v>
      </c>
      <c r="S17" s="86" t="str">
        <f t="shared" si="6"/>
        <v>42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561</v>
      </c>
      <c r="B18" s="91" t="str">
        <f t="shared" si="1"/>
        <v>Europski socijalni fond (ESF)</v>
      </c>
      <c r="C18" s="96">
        <v>3111</v>
      </c>
      <c r="D18" s="91" t="str">
        <f t="shared" si="2"/>
        <v>Plaće za redovan rad</v>
      </c>
      <c r="E18" s="129" t="s">
        <v>876</v>
      </c>
      <c r="F18" s="91" t="str">
        <f t="shared" si="3"/>
        <v>Razvoj, unapređenje i provedba stručne prakse u visokom obrazovanju</v>
      </c>
      <c r="G18" s="91" t="str">
        <f t="shared" si="4"/>
        <v>0942</v>
      </c>
      <c r="H18" s="128">
        <v>1858</v>
      </c>
      <c r="I18" s="128">
        <v>0</v>
      </c>
      <c r="J18" s="128">
        <v>0</v>
      </c>
      <c r="K18" s="143" t="s">
        <v>5294</v>
      </c>
      <c r="L18" s="142">
        <v>43899</v>
      </c>
      <c r="M18" s="142">
        <v>44994</v>
      </c>
      <c r="N18" s="143" t="s">
        <v>942</v>
      </c>
      <c r="O18" s="322" t="s">
        <v>5295</v>
      </c>
      <c r="P18" s="95"/>
      <c r="R18" s="86" t="str">
        <f t="shared" si="5"/>
        <v>311</v>
      </c>
      <c r="S18" s="86" t="str">
        <f t="shared" si="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561</v>
      </c>
      <c r="B19" s="91" t="str">
        <f t="shared" si="1"/>
        <v>Europski socijalni fond (ESF)</v>
      </c>
      <c r="C19" s="96">
        <v>3132</v>
      </c>
      <c r="D19" s="91" t="str">
        <f t="shared" si="2"/>
        <v>Doprinosi za obvezno zdravstveno osiguranje</v>
      </c>
      <c r="E19" s="129" t="s">
        <v>876</v>
      </c>
      <c r="F19" s="91" t="str">
        <f t="shared" si="3"/>
        <v>Razvoj, unapređenje i provedba stručne prakse u visokom obrazovanju</v>
      </c>
      <c r="G19" s="91" t="str">
        <f t="shared" si="4"/>
        <v>0942</v>
      </c>
      <c r="H19" s="128">
        <v>307</v>
      </c>
      <c r="I19" s="128">
        <v>0</v>
      </c>
      <c r="J19" s="128">
        <v>0</v>
      </c>
      <c r="K19" s="143" t="s">
        <v>5294</v>
      </c>
      <c r="L19" s="142">
        <v>43899</v>
      </c>
      <c r="M19" s="142">
        <v>44994</v>
      </c>
      <c r="N19" s="143" t="s">
        <v>942</v>
      </c>
      <c r="O19" s="322" t="s">
        <v>5295</v>
      </c>
      <c r="P19" s="95"/>
      <c r="R19" s="86" t="str">
        <f t="shared" si="5"/>
        <v>313</v>
      </c>
      <c r="S19" s="86" t="str">
        <f t="shared" si="6"/>
        <v>31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561</v>
      </c>
      <c r="B20" s="91" t="str">
        <f t="shared" si="1"/>
        <v>Europski socijalni fond (ESF)</v>
      </c>
      <c r="C20" s="96">
        <v>3211</v>
      </c>
      <c r="D20" s="91" t="str">
        <f t="shared" si="2"/>
        <v>Službena putovanja</v>
      </c>
      <c r="E20" s="129" t="s">
        <v>876</v>
      </c>
      <c r="F20" s="91" t="str">
        <f t="shared" si="3"/>
        <v>Razvoj, unapređenje i provedba stručne prakse u visokom obrazovanju</v>
      </c>
      <c r="G20" s="91" t="str">
        <f t="shared" si="4"/>
        <v>0942</v>
      </c>
      <c r="H20" s="128">
        <v>30680</v>
      </c>
      <c r="I20" s="128">
        <v>0</v>
      </c>
      <c r="J20" s="128">
        <v>0</v>
      </c>
      <c r="K20" s="143" t="s">
        <v>5294</v>
      </c>
      <c r="L20" s="142">
        <v>43899</v>
      </c>
      <c r="M20" s="142">
        <v>44994</v>
      </c>
      <c r="N20" s="143" t="s">
        <v>942</v>
      </c>
      <c r="O20" s="322" t="s">
        <v>5295</v>
      </c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561</v>
      </c>
      <c r="B21" s="91" t="str">
        <f t="shared" si="1"/>
        <v>Europski socijalni fond (ESF)</v>
      </c>
      <c r="C21" s="96">
        <v>3233</v>
      </c>
      <c r="D21" s="91" t="str">
        <f t="shared" si="2"/>
        <v>Usluge promidžbe i informiranja</v>
      </c>
      <c r="E21" s="129" t="s">
        <v>876</v>
      </c>
      <c r="F21" s="91" t="str">
        <f t="shared" si="3"/>
        <v>Razvoj, unapređenje i provedba stručne prakse u visokom obrazovanju</v>
      </c>
      <c r="G21" s="91" t="str">
        <f t="shared" si="4"/>
        <v>0942</v>
      </c>
      <c r="H21" s="128">
        <v>5490</v>
      </c>
      <c r="I21" s="128">
        <v>0</v>
      </c>
      <c r="J21" s="128">
        <v>0</v>
      </c>
      <c r="K21" s="143" t="s">
        <v>5294</v>
      </c>
      <c r="L21" s="142">
        <v>43899</v>
      </c>
      <c r="M21" s="142">
        <v>44994</v>
      </c>
      <c r="N21" s="143" t="s">
        <v>942</v>
      </c>
      <c r="O21" s="322" t="s">
        <v>5295</v>
      </c>
      <c r="P21" s="95"/>
      <c r="R21" s="86" t="str">
        <f t="shared" si="5"/>
        <v>323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561</v>
      </c>
      <c r="B22" s="91" t="str">
        <f t="shared" si="1"/>
        <v>Europski socijalni fond (ESF)</v>
      </c>
      <c r="C22" s="96">
        <v>3239</v>
      </c>
      <c r="D22" s="91" t="str">
        <f t="shared" si="2"/>
        <v>Ostale usluge</v>
      </c>
      <c r="E22" s="129" t="s">
        <v>876</v>
      </c>
      <c r="F22" s="91" t="str">
        <f t="shared" si="3"/>
        <v>Razvoj, unapređenje i provedba stručne prakse u visokom obrazovanju</v>
      </c>
      <c r="G22" s="91" t="str">
        <f t="shared" si="4"/>
        <v>0942</v>
      </c>
      <c r="H22" s="128">
        <v>6015</v>
      </c>
      <c r="I22" s="128">
        <v>0</v>
      </c>
      <c r="J22" s="128">
        <v>0</v>
      </c>
      <c r="K22" s="143" t="s">
        <v>5294</v>
      </c>
      <c r="L22" s="142">
        <v>43899</v>
      </c>
      <c r="M22" s="142">
        <v>44994</v>
      </c>
      <c r="N22" s="143" t="s">
        <v>942</v>
      </c>
      <c r="O22" s="322" t="s">
        <v>5295</v>
      </c>
      <c r="P22" s="95"/>
      <c r="R22" s="86" t="str">
        <f t="shared" si="5"/>
        <v>323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561</v>
      </c>
      <c r="B23" s="91" t="str">
        <f t="shared" si="1"/>
        <v>Europski socijalni fond (ESF)</v>
      </c>
      <c r="C23" s="96">
        <v>4221</v>
      </c>
      <c r="D23" s="91" t="str">
        <f t="shared" si="2"/>
        <v>Uredska oprema i namještaj</v>
      </c>
      <c r="E23" s="129" t="s">
        <v>876</v>
      </c>
      <c r="F23" s="91" t="str">
        <f t="shared" si="3"/>
        <v>Razvoj, unapređenje i provedba stručne prakse u visokom obrazovanju</v>
      </c>
      <c r="G23" s="91" t="str">
        <f t="shared" si="4"/>
        <v>0942</v>
      </c>
      <c r="H23" s="128">
        <v>7220</v>
      </c>
      <c r="I23" s="128">
        <v>0</v>
      </c>
      <c r="J23" s="128">
        <v>0</v>
      </c>
      <c r="K23" s="143" t="s">
        <v>5294</v>
      </c>
      <c r="L23" s="142">
        <v>43899</v>
      </c>
      <c r="M23" s="142">
        <v>44994</v>
      </c>
      <c r="N23" s="143" t="s">
        <v>942</v>
      </c>
      <c r="O23" s="322" t="s">
        <v>5295</v>
      </c>
      <c r="P23" s="95"/>
      <c r="R23" s="86" t="str">
        <f t="shared" si="5"/>
        <v>422</v>
      </c>
      <c r="S23" s="86" t="str">
        <f t="shared" si="6"/>
        <v>42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3211</v>
      </c>
      <c r="D24" s="91" t="str">
        <f t="shared" si="2"/>
        <v>Službena putovanja</v>
      </c>
      <c r="E24" s="129" t="s">
        <v>1262</v>
      </c>
      <c r="F24" s="91" t="str">
        <f t="shared" si="3"/>
        <v>ERAMCA-Procjena ekološkog rizika i ublažavanje imovine kulturne baštine u Srednjoj Aziji</v>
      </c>
      <c r="G24" s="91" t="str">
        <f t="shared" si="4"/>
        <v>0942</v>
      </c>
      <c r="H24" s="128">
        <v>2020</v>
      </c>
      <c r="I24" s="128">
        <v>0</v>
      </c>
      <c r="J24" s="128">
        <v>0</v>
      </c>
      <c r="K24" s="143" t="s">
        <v>5296</v>
      </c>
      <c r="L24" s="142" t="s">
        <v>5297</v>
      </c>
      <c r="M24" s="142" t="s">
        <v>5298</v>
      </c>
      <c r="N24" s="143" t="s">
        <v>5302</v>
      </c>
      <c r="O24" s="322" t="s">
        <v>5299</v>
      </c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3237</v>
      </c>
      <c r="D25" s="91" t="str">
        <f t="shared" si="2"/>
        <v>Intelektualne i osobne usluge</v>
      </c>
      <c r="E25" s="129" t="s">
        <v>1262</v>
      </c>
      <c r="F25" s="91" t="str">
        <f t="shared" si="3"/>
        <v>ERAMCA-Procjena ekološkog rizika i ublažavanje imovine kulturne baštine u Srednjoj Aziji</v>
      </c>
      <c r="G25" s="91" t="str">
        <f t="shared" si="4"/>
        <v>0942</v>
      </c>
      <c r="H25" s="128">
        <v>6900</v>
      </c>
      <c r="I25" s="128">
        <v>0</v>
      </c>
      <c r="J25" s="128">
        <v>0</v>
      </c>
      <c r="K25" s="143" t="s">
        <v>5296</v>
      </c>
      <c r="L25" s="142" t="s">
        <v>5297</v>
      </c>
      <c r="M25" s="142" t="s">
        <v>5298</v>
      </c>
      <c r="N25" s="143" t="s">
        <v>5302</v>
      </c>
      <c r="O25" s="322" t="s">
        <v>5299</v>
      </c>
      <c r="P25" s="95"/>
      <c r="R25" s="86" t="str">
        <f t="shared" si="5"/>
        <v>323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3211</v>
      </c>
      <c r="D26" s="91" t="str">
        <f t="shared" si="2"/>
        <v>Službena putovanja</v>
      </c>
      <c r="E26" s="129" t="s">
        <v>699</v>
      </c>
      <c r="F26" s="91" t="str">
        <f t="shared" si="3"/>
        <v>NOVI PODPROJEKT</v>
      </c>
      <c r="G26" s="91" t="str">
        <f t="shared" si="4"/>
        <v>NOVI PODPROJEKT</v>
      </c>
      <c r="H26" s="128">
        <v>15523</v>
      </c>
      <c r="I26" s="128">
        <v>0</v>
      </c>
      <c r="J26" s="128">
        <v>0</v>
      </c>
      <c r="K26" s="143" t="s">
        <v>5304</v>
      </c>
      <c r="L26" s="142" t="s">
        <v>5301</v>
      </c>
      <c r="M26" s="142">
        <v>45077</v>
      </c>
      <c r="N26" s="143" t="s">
        <v>5303</v>
      </c>
      <c r="O26" s="322" t="s">
        <v>5300</v>
      </c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OV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51</v>
      </c>
      <c r="B27" s="91" t="str">
        <f t="shared" si="1"/>
        <v>Pomoći EU</v>
      </c>
      <c r="C27" s="96">
        <v>3237</v>
      </c>
      <c r="D27" s="91" t="str">
        <f t="shared" si="2"/>
        <v>Intelektualne i osobne usluge</v>
      </c>
      <c r="E27" s="129" t="s">
        <v>699</v>
      </c>
      <c r="F27" s="91" t="str">
        <f t="shared" si="3"/>
        <v>NOVI PODPROJEKT</v>
      </c>
      <c r="G27" s="91" t="str">
        <f t="shared" si="4"/>
        <v>NOVI PODPROJEKT</v>
      </c>
      <c r="H27" s="128">
        <v>12620</v>
      </c>
      <c r="I27" s="128">
        <v>0</v>
      </c>
      <c r="J27" s="128">
        <v>0</v>
      </c>
      <c r="K27" s="143" t="s">
        <v>5304</v>
      </c>
      <c r="L27" s="142" t="s">
        <v>5301</v>
      </c>
      <c r="M27" s="142">
        <v>45077</v>
      </c>
      <c r="N27" s="143" t="s">
        <v>5303</v>
      </c>
      <c r="O27" s="322" t="s">
        <v>5300</v>
      </c>
      <c r="P27" s="95"/>
      <c r="R27" s="86" t="str">
        <f t="shared" si="5"/>
        <v>323</v>
      </c>
      <c r="S27" s="86" t="str">
        <f t="shared" si="6"/>
        <v>32</v>
      </c>
      <c r="T27" s="86" t="str">
        <f t="shared" si="7"/>
        <v>OV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3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F7" sqref="F7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880683</v>
      </c>
      <c r="E5" s="3"/>
      <c r="F5" s="3">
        <v>43498</v>
      </c>
      <c r="G5" s="3">
        <v>51762</v>
      </c>
      <c r="H5" s="3"/>
      <c r="I5" s="3">
        <v>451258</v>
      </c>
      <c r="J5" s="3">
        <v>42471</v>
      </c>
      <c r="K5" s="3">
        <v>39000</v>
      </c>
      <c r="L5" s="3"/>
      <c r="M5" s="3"/>
      <c r="N5" s="3">
        <v>235440</v>
      </c>
      <c r="O5" s="3"/>
      <c r="P5" s="3"/>
      <c r="Q5" s="3"/>
      <c r="R5" s="3"/>
      <c r="S5" s="3"/>
      <c r="T5" s="3">
        <v>17254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4066592</v>
      </c>
      <c r="E6" s="12">
        <f>+'A.1 PRIHODI'!E8</f>
        <v>3231048</v>
      </c>
      <c r="F6" s="12">
        <f>+'A.1 PRIHODI'!F8</f>
        <v>9101</v>
      </c>
      <c r="G6" s="12">
        <f>+'A.1 PRIHODI'!G8</f>
        <v>83164</v>
      </c>
      <c r="H6" s="12">
        <f>+'A.1 PRIHODI'!H8</f>
        <v>0</v>
      </c>
      <c r="I6" s="12">
        <f>+'A.1 PRIHODI'!I8+'B. RAČUN FIN'!I6</f>
        <v>470265</v>
      </c>
      <c r="J6" s="12">
        <f>+'A.1 PRIHODI'!J8</f>
        <v>37063</v>
      </c>
      <c r="K6" s="12">
        <f>+'A.1 PRIHODI'!K8</f>
        <v>70685</v>
      </c>
      <c r="L6" s="12">
        <f>+'A.1 PRIHODI'!L8</f>
        <v>0</v>
      </c>
      <c r="M6" s="12">
        <f>+'A.1 PRIHODI'!M8</f>
        <v>0</v>
      </c>
      <c r="N6" s="12">
        <f>+'A.1 PRIHODI'!N8</f>
        <v>51570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113696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-851719</v>
      </c>
      <c r="E7" s="197"/>
      <c r="F7" s="197">
        <v>-43498</v>
      </c>
      <c r="G7" s="197">
        <v>-51762</v>
      </c>
      <c r="H7" s="197"/>
      <c r="I7" s="197">
        <v>-451258</v>
      </c>
      <c r="J7" s="197">
        <v>-42471</v>
      </c>
      <c r="K7" s="197">
        <v>-10036</v>
      </c>
      <c r="L7" s="197"/>
      <c r="M7" s="197"/>
      <c r="N7" s="197">
        <v>-235440</v>
      </c>
      <c r="O7" s="197"/>
      <c r="P7" s="197"/>
      <c r="Q7" s="197"/>
      <c r="R7" s="197"/>
      <c r="S7" s="197"/>
      <c r="T7" s="197">
        <v>-17254</v>
      </c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4095556</v>
      </c>
      <c r="E8" s="12">
        <f>+E5+E6+E7</f>
        <v>3231048</v>
      </c>
      <c r="F8" s="12">
        <f t="shared" ref="F8:W8" si="1">+F5+F6+F7</f>
        <v>9101</v>
      </c>
      <c r="G8" s="12">
        <f t="shared" si="1"/>
        <v>83164</v>
      </c>
      <c r="H8" s="12">
        <f t="shared" si="1"/>
        <v>0</v>
      </c>
      <c r="I8" s="12">
        <f t="shared" si="1"/>
        <v>470265</v>
      </c>
      <c r="J8" s="12">
        <f t="shared" si="1"/>
        <v>37063</v>
      </c>
      <c r="K8" s="12">
        <f t="shared" si="1"/>
        <v>99649</v>
      </c>
      <c r="L8" s="12">
        <f t="shared" si="1"/>
        <v>0</v>
      </c>
      <c r="M8" s="12">
        <f t="shared" si="1"/>
        <v>0</v>
      </c>
      <c r="N8" s="12">
        <f t="shared" si="1"/>
        <v>51570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113696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4095556</v>
      </c>
      <c r="E9" s="82">
        <f>+'A.2 RASHODI'!E4+'B. RAČUN FIN'!E11</f>
        <v>3231048</v>
      </c>
      <c r="F9" s="82">
        <f>+'A.2 RASHODI'!F4+'B. RAČUN FIN'!F11</f>
        <v>9101</v>
      </c>
      <c r="G9" s="82">
        <f>+'A.2 RASHODI'!G4+'B. RAČUN FIN'!G11</f>
        <v>83164</v>
      </c>
      <c r="H9" s="82">
        <f>+'A.2 RASHODI'!H4+'B. RAČUN FIN'!H11</f>
        <v>0</v>
      </c>
      <c r="I9" s="82">
        <f>+'A.2 RASHODI'!I4+'B. RAČUN FIN'!I11</f>
        <v>470265</v>
      </c>
      <c r="J9" s="82">
        <f>+'A.2 RASHODI'!J4+'B. RAČUN FIN'!J11</f>
        <v>37063</v>
      </c>
      <c r="K9" s="82">
        <f>+'A.2 RASHODI'!K4+'B. RAČUN FIN'!K11</f>
        <v>99649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51570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113696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851719</v>
      </c>
      <c r="E13" s="131">
        <f t="shared" ref="E13:W13" si="4">-E7</f>
        <v>0</v>
      </c>
      <c r="F13" s="131">
        <f t="shared" si="4"/>
        <v>43498</v>
      </c>
      <c r="G13" s="131">
        <f t="shared" si="4"/>
        <v>51762</v>
      </c>
      <c r="H13" s="131">
        <f t="shared" si="4"/>
        <v>0</v>
      </c>
      <c r="I13" s="131">
        <f t="shared" si="4"/>
        <v>451258</v>
      </c>
      <c r="J13" s="131">
        <f t="shared" si="4"/>
        <v>42471</v>
      </c>
      <c r="K13" s="131">
        <f t="shared" si="4"/>
        <v>10036</v>
      </c>
      <c r="L13" s="131">
        <f t="shared" si="4"/>
        <v>0</v>
      </c>
      <c r="M13" s="131">
        <f t="shared" si="4"/>
        <v>0</v>
      </c>
      <c r="N13" s="131">
        <f t="shared" si="4"/>
        <v>235440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17254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3870560</v>
      </c>
      <c r="E14" s="12">
        <f>+'A.1 PRIHODI'!E22</f>
        <v>3244840</v>
      </c>
      <c r="F14" s="12">
        <f>+'A.1 PRIHODI'!F22</f>
        <v>0</v>
      </c>
      <c r="G14" s="12">
        <f>+'A.1 PRIHODI'!G22</f>
        <v>83164</v>
      </c>
      <c r="H14" s="12">
        <f>+'A.1 PRIHODI'!H22</f>
        <v>0</v>
      </c>
      <c r="I14" s="12">
        <f>+'A.1 PRIHODI'!I22+'B. RAČUN FIN'!I17</f>
        <v>460265</v>
      </c>
      <c r="J14" s="12">
        <f>+'A.1 PRIHODI'!J22</f>
        <v>0</v>
      </c>
      <c r="K14" s="12">
        <f>+'A.1 PRIHODI'!K22</f>
        <v>82291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-850276</v>
      </c>
      <c r="E15" s="65"/>
      <c r="F15" s="65">
        <v>-43498</v>
      </c>
      <c r="G15" s="65">
        <v>-51762</v>
      </c>
      <c r="H15" s="65"/>
      <c r="I15" s="65">
        <v>-451258</v>
      </c>
      <c r="J15" s="65">
        <v>-42471</v>
      </c>
      <c r="K15" s="65">
        <v>-8593</v>
      </c>
      <c r="L15" s="65"/>
      <c r="M15" s="3"/>
      <c r="N15" s="65">
        <v>-235440</v>
      </c>
      <c r="O15" s="65"/>
      <c r="P15" s="65"/>
      <c r="Q15" s="65"/>
      <c r="R15" s="65"/>
      <c r="S15" s="65"/>
      <c r="T15" s="65">
        <v>-17254</v>
      </c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3872003</v>
      </c>
      <c r="E16" s="12">
        <f>+E13+E14+E15</f>
        <v>3244840</v>
      </c>
      <c r="F16" s="12">
        <f t="shared" ref="F16:W16" si="5">+F13+F14+F15</f>
        <v>0</v>
      </c>
      <c r="G16" s="12">
        <f t="shared" si="5"/>
        <v>83164</v>
      </c>
      <c r="H16" s="12">
        <f t="shared" si="5"/>
        <v>0</v>
      </c>
      <c r="I16" s="12">
        <f t="shared" si="5"/>
        <v>460265</v>
      </c>
      <c r="J16" s="12">
        <f t="shared" si="5"/>
        <v>0</v>
      </c>
      <c r="K16" s="12">
        <f t="shared" si="5"/>
        <v>83734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3872003</v>
      </c>
      <c r="E17" s="82">
        <f>+'A.2 RASHODI'!E21+'B. RAČUN FIN'!E22</f>
        <v>3244840</v>
      </c>
      <c r="F17" s="82">
        <f>+'A.2 RASHODI'!F21+'B. RAČUN FIN'!F22</f>
        <v>0</v>
      </c>
      <c r="G17" s="82">
        <f>+'A.2 RASHODI'!G21+'B. RAČUN FIN'!G22</f>
        <v>83164</v>
      </c>
      <c r="H17" s="82">
        <f>+'A.2 RASHODI'!H21+'B. RAČUN FIN'!H22</f>
        <v>0</v>
      </c>
      <c r="I17" s="82">
        <f>+'A.2 RASHODI'!I21+'B. RAČUN FIN'!I22</f>
        <v>460265</v>
      </c>
      <c r="J17" s="82">
        <f>+'A.2 RASHODI'!J21+'B. RAČUN FIN'!J22</f>
        <v>0</v>
      </c>
      <c r="K17" s="82">
        <f>+'A.2 RASHODI'!K21+'B. RAČUN FIN'!K22</f>
        <v>83734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850276</v>
      </c>
      <c r="E21" s="131">
        <f t="shared" ref="E21:W21" si="8">-E15</f>
        <v>0</v>
      </c>
      <c r="F21" s="131">
        <f t="shared" si="8"/>
        <v>43498</v>
      </c>
      <c r="G21" s="131">
        <f t="shared" si="8"/>
        <v>51762</v>
      </c>
      <c r="H21" s="131">
        <f t="shared" si="8"/>
        <v>0</v>
      </c>
      <c r="I21" s="131">
        <f t="shared" si="8"/>
        <v>451258</v>
      </c>
      <c r="J21" s="131">
        <f t="shared" si="8"/>
        <v>42471</v>
      </c>
      <c r="K21" s="131">
        <f t="shared" si="8"/>
        <v>8593</v>
      </c>
      <c r="L21" s="131">
        <f t="shared" si="8"/>
        <v>0</v>
      </c>
      <c r="M21" s="131">
        <f t="shared" si="8"/>
        <v>0</v>
      </c>
      <c r="N21" s="131">
        <f t="shared" si="8"/>
        <v>235440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17254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3839048</v>
      </c>
      <c r="E22" s="12">
        <f>+'A.1 PRIHODI'!E36</f>
        <v>3258696</v>
      </c>
      <c r="F22" s="12">
        <f>+'A.1 PRIHODI'!F36</f>
        <v>0</v>
      </c>
      <c r="G22" s="12">
        <f>+'A.1 PRIHODI'!G36</f>
        <v>83164</v>
      </c>
      <c r="H22" s="12">
        <f>+'A.1 PRIHODI'!H36</f>
        <v>0</v>
      </c>
      <c r="I22" s="12">
        <f>+'A.1 PRIHODI'!I36+'B. RAČUN FIN'!I28</f>
        <v>460265</v>
      </c>
      <c r="J22" s="12">
        <f>+'A.1 PRIHODI'!J36</f>
        <v>0</v>
      </c>
      <c r="K22" s="12">
        <f>+'A.1 PRIHODI'!K36</f>
        <v>36923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-848710</v>
      </c>
      <c r="E23" s="65"/>
      <c r="F23" s="65">
        <v>-43498</v>
      </c>
      <c r="G23" s="65">
        <v>-51762</v>
      </c>
      <c r="H23" s="65"/>
      <c r="I23" s="65">
        <v>-451258</v>
      </c>
      <c r="J23" s="65">
        <v>-42471</v>
      </c>
      <c r="K23" s="65">
        <v>-7027</v>
      </c>
      <c r="L23" s="65"/>
      <c r="M23" s="3"/>
      <c r="N23" s="65">
        <v>-235440</v>
      </c>
      <c r="O23" s="65"/>
      <c r="P23" s="65"/>
      <c r="Q23" s="65"/>
      <c r="R23" s="65"/>
      <c r="S23" s="65"/>
      <c r="T23" s="65">
        <v>-17254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3840614</v>
      </c>
      <c r="E24" s="12">
        <f>+E21+E22+E23</f>
        <v>3258696</v>
      </c>
      <c r="F24" s="12">
        <f t="shared" ref="F24:W24" si="9">+F21+F22+F23</f>
        <v>0</v>
      </c>
      <c r="G24" s="12">
        <f t="shared" si="9"/>
        <v>83164</v>
      </c>
      <c r="H24" s="12">
        <f t="shared" si="9"/>
        <v>0</v>
      </c>
      <c r="I24" s="12">
        <f t="shared" si="9"/>
        <v>460265</v>
      </c>
      <c r="J24" s="12">
        <f t="shared" si="9"/>
        <v>0</v>
      </c>
      <c r="K24" s="12">
        <f t="shared" si="9"/>
        <v>38489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3840614</v>
      </c>
      <c r="E25" s="82">
        <f>+'A.2 RASHODI'!E38+'B. RAČUN FIN'!E33</f>
        <v>3258696</v>
      </c>
      <c r="F25" s="82">
        <f>+'A.2 RASHODI'!F38+'B. RAČUN FIN'!F33</f>
        <v>0</v>
      </c>
      <c r="G25" s="82">
        <f>+'A.2 RASHODI'!G38+'B. RAČUN FIN'!G33</f>
        <v>83164</v>
      </c>
      <c r="H25" s="82">
        <f>+'A.2 RASHODI'!H38+'B. RAČUN FIN'!H33</f>
        <v>0</v>
      </c>
      <c r="I25" s="82">
        <f>+'A.2 RASHODI'!I38+'B. RAČUN FIN'!I33</f>
        <v>460265</v>
      </c>
      <c r="J25" s="82">
        <f>+'A.2 RASHODI'!J38+'B. RAČUN FIN'!J33</f>
        <v>0</v>
      </c>
      <c r="K25" s="82">
        <f>+'A.2 RASHODI'!K38+'B. RAČUN FIN'!K33</f>
        <v>38489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4066592</v>
      </c>
      <c r="E8" s="69">
        <f>+E19+E16</f>
        <v>3231048</v>
      </c>
      <c r="F8" s="69">
        <f>+F19+F16</f>
        <v>9101</v>
      </c>
      <c r="G8" s="69">
        <f>+G19+G16</f>
        <v>83164</v>
      </c>
      <c r="H8" s="69">
        <f t="shared" ref="H8:V8" si="0">+H19+H16</f>
        <v>0</v>
      </c>
      <c r="I8" s="69">
        <f t="shared" si="0"/>
        <v>470265</v>
      </c>
      <c r="J8" s="69">
        <f>+J19+J16</f>
        <v>37063</v>
      </c>
      <c r="K8" s="69">
        <f t="shared" si="0"/>
        <v>70685</v>
      </c>
      <c r="L8" s="69">
        <f t="shared" si="0"/>
        <v>0</v>
      </c>
      <c r="M8" s="69">
        <f t="shared" si="0"/>
        <v>0</v>
      </c>
      <c r="N8" s="69">
        <f t="shared" si="0"/>
        <v>51570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113696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159318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37063</v>
      </c>
      <c r="K10" s="132">
        <f>SUMIFS('Unos prihoda i primitaka'!$G$3:$G$501,'Unos prihoda i primitaka'!$C$3:$C$501,"=52",'Unos prihoda i primitaka'!$L$3:$L$501,"=63")</f>
        <v>70685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51570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468415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468415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196860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83164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113696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3240149</v>
      </c>
      <c r="E14" s="132">
        <f>SUMIFS('Unos prihoda i primitaka'!$G$3:$G$501,'Unos prihoda i primitaka'!$C$3:$C$501,"=11",'Unos prihoda i primitaka'!$L$3:$L$501,"=67")</f>
        <v>3231048</v>
      </c>
      <c r="F14" s="132">
        <f>SUMIFS('Unos prihoda i primitaka'!$G$3:$G$501,'Unos prihoda i primitaka'!$C$3:$C$501,"=12",'Unos prihoda i primitaka'!$L$3:$L$501,"=67")</f>
        <v>9101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1850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1850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4066592</v>
      </c>
      <c r="E16" s="4">
        <f t="shared" ref="E16:V16" si="2">SUM(E9:E15)</f>
        <v>3231048</v>
      </c>
      <c r="F16" s="4">
        <f t="shared" si="2"/>
        <v>9101</v>
      </c>
      <c r="G16" s="4">
        <f t="shared" si="2"/>
        <v>83164</v>
      </c>
      <c r="H16" s="4">
        <f t="shared" si="2"/>
        <v>0</v>
      </c>
      <c r="I16" s="4">
        <f t="shared" si="2"/>
        <v>470265</v>
      </c>
      <c r="J16" s="4">
        <f t="shared" si="2"/>
        <v>37063</v>
      </c>
      <c r="K16" s="4">
        <f t="shared" si="2"/>
        <v>70685</v>
      </c>
      <c r="L16" s="4">
        <f t="shared" si="2"/>
        <v>0</v>
      </c>
      <c r="M16" s="4">
        <f t="shared" si="2"/>
        <v>0</v>
      </c>
      <c r="N16" s="4">
        <f t="shared" si="2"/>
        <v>51570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113696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3870560</v>
      </c>
      <c r="E22" s="69">
        <f t="shared" ref="E22:V22" si="4">+E33+E30</f>
        <v>3244840</v>
      </c>
      <c r="F22" s="69">
        <f t="shared" si="4"/>
        <v>0</v>
      </c>
      <c r="G22" s="69">
        <f t="shared" si="4"/>
        <v>83164</v>
      </c>
      <c r="H22" s="69">
        <f t="shared" si="4"/>
        <v>0</v>
      </c>
      <c r="I22" s="69">
        <f t="shared" si="4"/>
        <v>460265</v>
      </c>
      <c r="J22" s="69">
        <f t="shared" si="4"/>
        <v>0</v>
      </c>
      <c r="K22" s="69">
        <f t="shared" si="4"/>
        <v>82291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82291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82291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458415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458415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83164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83164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3244840</v>
      </c>
      <c r="E28" s="132">
        <f>SUMIFS('Unos prihoda i primitaka'!$H$3:$H$501,'Unos prihoda i primitaka'!$C$3:$C$501,"=11",'Unos prihoda i primitaka'!$L$3:$L$501,"=67")</f>
        <v>3244840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1850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1850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3870560</v>
      </c>
      <c r="E30" s="4">
        <f t="shared" ref="E30:V30" si="6">SUM(E23:E29)</f>
        <v>3244840</v>
      </c>
      <c r="F30" s="4">
        <f t="shared" si="6"/>
        <v>0</v>
      </c>
      <c r="G30" s="4">
        <f t="shared" si="6"/>
        <v>83164</v>
      </c>
      <c r="H30" s="4">
        <f t="shared" si="6"/>
        <v>0</v>
      </c>
      <c r="I30" s="4">
        <f t="shared" si="6"/>
        <v>460265</v>
      </c>
      <c r="J30" s="4">
        <f t="shared" si="6"/>
        <v>0</v>
      </c>
      <c r="K30" s="4">
        <f t="shared" si="6"/>
        <v>82291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3839048</v>
      </c>
      <c r="E36" s="69">
        <f t="shared" ref="E36:V36" si="9">+E47+E44</f>
        <v>3258696</v>
      </c>
      <c r="F36" s="69">
        <f t="shared" si="9"/>
        <v>0</v>
      </c>
      <c r="G36" s="69">
        <f t="shared" si="9"/>
        <v>83164</v>
      </c>
      <c r="H36" s="69">
        <f t="shared" si="9"/>
        <v>0</v>
      </c>
      <c r="I36" s="69">
        <f t="shared" si="9"/>
        <v>460265</v>
      </c>
      <c r="J36" s="69">
        <f t="shared" si="9"/>
        <v>0</v>
      </c>
      <c r="K36" s="69">
        <f t="shared" si="9"/>
        <v>36923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36923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36923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458415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458415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83164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83164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3258696</v>
      </c>
      <c r="E42" s="132">
        <f>SUMIFS('Unos prihoda i primitaka'!$I$3:$I$501,'Unos prihoda i primitaka'!$C$3:$C$501,"=11",'Unos prihoda i primitaka'!$L$3:$L$501,"=67")</f>
        <v>3258696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1850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1850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3839048</v>
      </c>
      <c r="E44" s="4">
        <f t="shared" ref="E44:V44" si="10">SUM(E37:E43)</f>
        <v>3258696</v>
      </c>
      <c r="F44" s="4">
        <f t="shared" si="10"/>
        <v>0</v>
      </c>
      <c r="G44" s="4">
        <f t="shared" si="10"/>
        <v>83164</v>
      </c>
      <c r="H44" s="4">
        <f t="shared" si="10"/>
        <v>0</v>
      </c>
      <c r="I44" s="4">
        <f t="shared" si="10"/>
        <v>460265</v>
      </c>
      <c r="J44" s="4">
        <f t="shared" si="10"/>
        <v>0</v>
      </c>
      <c r="K44" s="4">
        <f t="shared" si="10"/>
        <v>36923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4095556</v>
      </c>
      <c r="E4" s="70">
        <f>E5+E13</f>
        <v>3231048</v>
      </c>
      <c r="F4" s="70">
        <f t="shared" ref="F4:W4" si="0">F5+F13</f>
        <v>9101</v>
      </c>
      <c r="G4" s="70">
        <f t="shared" si="0"/>
        <v>83164</v>
      </c>
      <c r="H4" s="70">
        <f t="shared" si="0"/>
        <v>0</v>
      </c>
      <c r="I4" s="70">
        <f t="shared" si="0"/>
        <v>470265</v>
      </c>
      <c r="J4" s="70">
        <f t="shared" si="0"/>
        <v>37063</v>
      </c>
      <c r="K4" s="70">
        <f>K5+K13</f>
        <v>99649</v>
      </c>
      <c r="L4" s="70">
        <f t="shared" si="0"/>
        <v>0</v>
      </c>
      <c r="M4" s="70">
        <f t="shared" si="0"/>
        <v>0</v>
      </c>
      <c r="N4" s="70">
        <f t="shared" si="0"/>
        <v>51570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113696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3996639</v>
      </c>
      <c r="E5" s="78">
        <f t="shared" ref="E5:G5" si="2">SUM(E6:E12)</f>
        <v>3186013</v>
      </c>
      <c r="F5" s="78">
        <f t="shared" si="2"/>
        <v>7826</v>
      </c>
      <c r="G5" s="78">
        <f t="shared" si="2"/>
        <v>79849</v>
      </c>
      <c r="H5" s="78">
        <f>SUM(H6:H12)</f>
        <v>0</v>
      </c>
      <c r="I5" s="78">
        <f t="shared" ref="I5:K5" si="3">SUM(I6:I12)</f>
        <v>429785</v>
      </c>
      <c r="J5" s="78">
        <f t="shared" si="3"/>
        <v>37063</v>
      </c>
      <c r="K5" s="78">
        <f t="shared" si="3"/>
        <v>98057</v>
      </c>
      <c r="L5" s="78">
        <f>SUM(L6:L12)</f>
        <v>0</v>
      </c>
      <c r="M5" s="78">
        <f t="shared" ref="M5:O5" si="4">SUM(M6:M12)</f>
        <v>0</v>
      </c>
      <c r="N5" s="78">
        <f t="shared" si="4"/>
        <v>44350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113696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3234665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2860114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381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11596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220983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42870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2165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96556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747369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317134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7445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68253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204289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37063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53860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42185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17140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8765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8765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5840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4513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1327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98917</v>
      </c>
      <c r="E13" s="79">
        <f t="shared" ref="E13:G13" si="6">SUM(E14:E18)</f>
        <v>45035</v>
      </c>
      <c r="F13" s="79">
        <f t="shared" si="6"/>
        <v>1275</v>
      </c>
      <c r="G13" s="79">
        <f t="shared" si="6"/>
        <v>3315</v>
      </c>
      <c r="H13" s="79">
        <f>SUM(H14:H18)</f>
        <v>0</v>
      </c>
      <c r="I13" s="79">
        <f t="shared" ref="I13:K13" si="7">SUM(I14:I18)</f>
        <v>40480</v>
      </c>
      <c r="J13" s="79">
        <f t="shared" si="7"/>
        <v>0</v>
      </c>
      <c r="K13" s="79">
        <f t="shared" si="7"/>
        <v>1592</v>
      </c>
      <c r="L13" s="79">
        <f>SUM(L14:L18)</f>
        <v>0</v>
      </c>
      <c r="M13" s="79">
        <f t="shared" ref="M13:O13" si="8">SUM(M14:M18)</f>
        <v>0</v>
      </c>
      <c r="N13" s="79">
        <f t="shared" si="8"/>
        <v>7220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98917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45035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1275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3315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40480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1592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7220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3872003</v>
      </c>
      <c r="E21" s="70">
        <f>+E22+E30</f>
        <v>3244840</v>
      </c>
      <c r="F21" s="70">
        <f t="shared" ref="F21:W21" si="11">+F22+F30</f>
        <v>0</v>
      </c>
      <c r="G21" s="70">
        <f t="shared" si="11"/>
        <v>83164</v>
      </c>
      <c r="H21" s="70">
        <f t="shared" si="11"/>
        <v>0</v>
      </c>
      <c r="I21" s="70">
        <f t="shared" si="11"/>
        <v>460265</v>
      </c>
      <c r="J21" s="70">
        <f t="shared" si="11"/>
        <v>0</v>
      </c>
      <c r="K21" s="70">
        <f t="shared" si="11"/>
        <v>83734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3789058</v>
      </c>
      <c r="E22" s="78">
        <f t="shared" ref="E22:W22" si="12">SUM(E23:E29)</f>
        <v>3199805</v>
      </c>
      <c r="F22" s="78">
        <f t="shared" si="12"/>
        <v>0</v>
      </c>
      <c r="G22" s="78">
        <f t="shared" si="12"/>
        <v>79849</v>
      </c>
      <c r="H22" s="78">
        <f>SUM(H23:H29)</f>
        <v>0</v>
      </c>
      <c r="I22" s="78">
        <f t="shared" si="12"/>
        <v>429785</v>
      </c>
      <c r="J22" s="78">
        <f t="shared" si="12"/>
        <v>0</v>
      </c>
      <c r="K22" s="78">
        <f t="shared" si="12"/>
        <v>79619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3147562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2873706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11596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220983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41277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626891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317334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68253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204289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37015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8765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8765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5840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4513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1327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82945</v>
      </c>
      <c r="E30" s="79">
        <f t="shared" ref="E30:G30" si="13">SUM(E31:E35)</f>
        <v>45035</v>
      </c>
      <c r="F30" s="79">
        <f t="shared" si="13"/>
        <v>0</v>
      </c>
      <c r="G30" s="79">
        <f t="shared" si="13"/>
        <v>3315</v>
      </c>
      <c r="H30" s="79">
        <f>SUM(H31:H35)</f>
        <v>0</v>
      </c>
      <c r="I30" s="79">
        <f t="shared" ref="I30:K30" si="14">SUM(I31:I35)</f>
        <v>30480</v>
      </c>
      <c r="J30" s="79">
        <f t="shared" si="14"/>
        <v>0</v>
      </c>
      <c r="K30" s="79">
        <f t="shared" si="14"/>
        <v>4115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82945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45035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3315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30480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4115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3840614</v>
      </c>
      <c r="E38" s="70">
        <f>E39+E47</f>
        <v>3258696</v>
      </c>
      <c r="F38" s="70">
        <f t="shared" ref="F38:W38" si="18">F39+F47</f>
        <v>0</v>
      </c>
      <c r="G38" s="70">
        <f t="shared" si="18"/>
        <v>83164</v>
      </c>
      <c r="H38" s="70">
        <f t="shared" si="18"/>
        <v>0</v>
      </c>
      <c r="I38" s="70">
        <f t="shared" si="18"/>
        <v>460265</v>
      </c>
      <c r="J38" s="70">
        <f t="shared" si="18"/>
        <v>0</v>
      </c>
      <c r="K38" s="70">
        <f t="shared" si="18"/>
        <v>38489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3761784</v>
      </c>
      <c r="E39" s="78">
        <f t="shared" ref="E39:G39" si="19">SUM(E40:E46)</f>
        <v>3213661</v>
      </c>
      <c r="F39" s="78">
        <f t="shared" si="19"/>
        <v>0</v>
      </c>
      <c r="G39" s="78">
        <f t="shared" si="19"/>
        <v>79849</v>
      </c>
      <c r="H39" s="78">
        <f>SUM(H40:H46)</f>
        <v>0</v>
      </c>
      <c r="I39" s="78">
        <f t="shared" ref="I39:K39" si="20">SUM(I40:I46)</f>
        <v>429785</v>
      </c>
      <c r="J39" s="78">
        <f t="shared" si="20"/>
        <v>0</v>
      </c>
      <c r="K39" s="78">
        <f t="shared" si="20"/>
        <v>38489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3144493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2887360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11596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220983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24554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604013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317536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68253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204289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13935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8765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8765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4513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4513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78830</v>
      </c>
      <c r="E47" s="79">
        <f t="shared" ref="E47:G47" si="23">SUM(E48:E52)</f>
        <v>45035</v>
      </c>
      <c r="F47" s="79">
        <f t="shared" si="23"/>
        <v>0</v>
      </c>
      <c r="G47" s="79">
        <f t="shared" si="23"/>
        <v>3315</v>
      </c>
      <c r="H47" s="79">
        <f>SUM(H48:H52)</f>
        <v>0</v>
      </c>
      <c r="I47" s="79">
        <f t="shared" ref="I47:K47" si="24">SUM(I48:I52)</f>
        <v>30480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78830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45035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3315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30480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15" sqref="C15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4095556</v>
      </c>
      <c r="D5" s="339">
        <f t="shared" ref="D5:E5" si="0">+D6+D9+D11+D14+D25+D28+D30</f>
        <v>3872003</v>
      </c>
      <c r="E5" s="339">
        <f t="shared" si="0"/>
        <v>3840614</v>
      </c>
    </row>
    <row r="6" spans="1:193">
      <c r="A6" s="312">
        <v>1</v>
      </c>
      <c r="B6" s="67" t="s">
        <v>5131</v>
      </c>
      <c r="C6" s="338">
        <f>+C7+C8</f>
        <v>3240149</v>
      </c>
      <c r="D6" s="338">
        <f t="shared" ref="D6:E6" si="1">+D7+D8</f>
        <v>3244840</v>
      </c>
      <c r="E6" s="338">
        <f t="shared" si="1"/>
        <v>3258696</v>
      </c>
    </row>
    <row r="7" spans="1:193">
      <c r="A7" s="309">
        <v>11</v>
      </c>
      <c r="B7" s="48" t="s">
        <v>5118</v>
      </c>
      <c r="C7" s="337">
        <f>+'A.2 RASHODI'!E4</f>
        <v>3231048</v>
      </c>
      <c r="D7" s="337">
        <f>+'A.2 RASHODI'!E21</f>
        <v>3244840</v>
      </c>
      <c r="E7" s="337">
        <f>+'A.2 RASHODI'!E38</f>
        <v>3258696</v>
      </c>
    </row>
    <row r="8" spans="1:193">
      <c r="A8" s="309">
        <v>12</v>
      </c>
      <c r="B8" s="48" t="s">
        <v>232</v>
      </c>
      <c r="C8" s="337">
        <f>+'A.2 RASHODI'!F4</f>
        <v>9101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83164</v>
      </c>
      <c r="D9" s="338">
        <f t="shared" ref="D9:E9" si="2">+D10</f>
        <v>83164</v>
      </c>
      <c r="E9" s="338">
        <f t="shared" si="2"/>
        <v>83164</v>
      </c>
    </row>
    <row r="10" spans="1:193">
      <c r="A10" s="309">
        <v>31</v>
      </c>
      <c r="B10" s="48" t="s">
        <v>5119</v>
      </c>
      <c r="C10" s="337">
        <f>+'A.2 RASHODI'!G4</f>
        <v>83164</v>
      </c>
      <c r="D10" s="337">
        <f>+'A.2 RASHODI'!G21</f>
        <v>83164</v>
      </c>
      <c r="E10" s="337">
        <f>+'A.2 RASHODI'!G38</f>
        <v>83164</v>
      </c>
    </row>
    <row r="11" spans="1:193">
      <c r="A11" s="312">
        <v>4</v>
      </c>
      <c r="B11" s="67" t="s">
        <v>5133</v>
      </c>
      <c r="C11" s="338">
        <f>+C12+C13</f>
        <v>470265</v>
      </c>
      <c r="D11" s="338">
        <f t="shared" ref="D11:E11" si="3">+D12+D13</f>
        <v>460265</v>
      </c>
      <c r="E11" s="338">
        <f t="shared" si="3"/>
        <v>460265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470265</v>
      </c>
      <c r="D13" s="337">
        <f>+'A.2 RASHODI'!I21</f>
        <v>460265</v>
      </c>
      <c r="E13" s="337">
        <f>+'A.2 RASHODI'!I38</f>
        <v>460265</v>
      </c>
    </row>
    <row r="14" spans="1:193">
      <c r="A14" s="312">
        <v>5</v>
      </c>
      <c r="B14" s="67" t="s">
        <v>5134</v>
      </c>
      <c r="C14" s="338">
        <f>SUM(C15:C24)</f>
        <v>188282</v>
      </c>
      <c r="D14" s="338">
        <f t="shared" ref="D14:E14" si="4">SUM(D15:D24)</f>
        <v>83734</v>
      </c>
      <c r="E14" s="338">
        <f t="shared" si="4"/>
        <v>38489</v>
      </c>
    </row>
    <row r="15" spans="1:193">
      <c r="A15" s="309">
        <v>51</v>
      </c>
      <c r="B15" s="48" t="s">
        <v>5122</v>
      </c>
      <c r="C15" s="337">
        <f>+'A.2 RASHODI'!J4</f>
        <v>37063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99649</v>
      </c>
      <c r="D16" s="337">
        <f>+'A.2 RASHODI'!K21</f>
        <v>83734</v>
      </c>
      <c r="E16" s="337">
        <f>+'A.2 RASHODI'!K38</f>
        <v>38489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51570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113696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113696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1" activePane="bottomRight" state="frozen"/>
      <selection pane="topRight" activeCell="B1" sqref="B1"/>
      <selection pane="bottomLeft" activeCell="A4" sqref="A4"/>
      <selection pane="bottomRight" activeCell="B84" sqref="B84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3953717</v>
      </c>
      <c r="D5" s="70">
        <f t="shared" ref="D5:E5" si="0">+D6+D15+D21+D28+D38+D45+D52+D59+D66+D75</f>
        <v>3872003</v>
      </c>
      <c r="E5" s="70">
        <f t="shared" si="0"/>
        <v>3840614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3953717</v>
      </c>
      <c r="D66" s="345">
        <f>SUM(D67:D74)</f>
        <v>3872003</v>
      </c>
      <c r="E66" s="345">
        <f>SUM(E67:E74)</f>
        <v>3840614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3953717</v>
      </c>
      <c r="D70" s="337">
        <f>SUMIF('Unos rashoda i izdataka'!$R$3:$R$501,'A.4 RASHODI FUNK'!$A70,'Unos rashoda i izdataka'!$K$3:$K$501)+SUMIF('Unos rashoda P4'!$T$3:$T$501,'A.4 RASHODI FUNK'!$A70,'Unos rashoda P4'!$I$3:$I$501)</f>
        <v>3872003</v>
      </c>
      <c r="E70" s="337">
        <f>SUMIF('Unos rashoda i izdataka'!$R$3:$R$501,'A.4 RASHODI FUNK'!$A70,'Unos rashoda i izdataka'!$L$3:$L$501)+SUMIF('Unos rashoda P4'!$T$3:$T$501,'A.4 RASHODI FUNK'!$A70,'Unos rashoda P4'!$J$3:$J$501)</f>
        <v>3840614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GFOS</cp:lastModifiedBy>
  <cp:lastPrinted>2022-12-22T09:58:09Z</cp:lastPrinted>
  <dcterms:created xsi:type="dcterms:W3CDTF">2018-09-10T07:36:17Z</dcterms:created>
  <dcterms:modified xsi:type="dcterms:W3CDTF">2022-12-22T09:58:35Z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