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90" windowWidth="28755" windowHeight="12585"/>
  </bookViews>
  <sheets>
    <sheet name="Ulazni Podaci" sheetId="1" r:id="rId1"/>
    <sheet name="Analiticka metoda" sheetId="2" r:id="rId2"/>
    <sheet name="Metoda Interpolacije" sheetId="3" r:id="rId3"/>
    <sheet name="Newmarkova Metoda" sheetId="4" r:id="rId4"/>
    <sheet name="Usporedba Rezultata" sheetId="5" r:id="rId5"/>
  </sheets>
  <calcPr calcId="162913"/>
</workbook>
</file>

<file path=xl/calcChain.xml><?xml version="1.0" encoding="utf-8"?>
<calcChain xmlns="http://schemas.openxmlformats.org/spreadsheetml/2006/main">
  <c r="H45" i="3" l="1"/>
  <c r="J10" i="4" l="1"/>
  <c r="J9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M22" i="4"/>
  <c r="L22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D9" i="4"/>
  <c r="D10" i="4"/>
  <c r="J7" i="4" l="1"/>
  <c r="D23" i="4" l="1"/>
  <c r="D24" i="4"/>
  <c r="H10" i="3"/>
  <c r="D29" i="3" s="1"/>
  <c r="H9" i="3"/>
  <c r="H28" i="3" s="1"/>
  <c r="H8" i="3"/>
  <c r="F28" i="3"/>
  <c r="D30" i="3" l="1"/>
  <c r="D31" i="3" s="1"/>
  <c r="D32" i="3" s="1"/>
  <c r="D25" i="4"/>
  <c r="D33" i="3"/>
  <c r="I52" i="2"/>
  <c r="I53" i="2" l="1"/>
  <c r="D26" i="4"/>
  <c r="D34" i="3"/>
  <c r="D22" i="2"/>
  <c r="D23" i="2" s="1"/>
  <c r="H7" i="2"/>
  <c r="F20" i="1"/>
  <c r="H13" i="1"/>
  <c r="E22" i="4" l="1"/>
  <c r="E28" i="3"/>
  <c r="E29" i="3"/>
  <c r="E23" i="4"/>
  <c r="E30" i="3"/>
  <c r="E24" i="4"/>
  <c r="G23" i="4" s="1"/>
  <c r="E31" i="3"/>
  <c r="E21" i="2"/>
  <c r="F21" i="1"/>
  <c r="H15" i="1"/>
  <c r="D7" i="4"/>
  <c r="D8" i="4" s="1"/>
  <c r="E33" i="3"/>
  <c r="E25" i="4"/>
  <c r="G24" i="4" s="1"/>
  <c r="E32" i="3"/>
  <c r="I54" i="2"/>
  <c r="D24" i="2"/>
  <c r="E24" i="2" s="1"/>
  <c r="E23" i="2"/>
  <c r="D27" i="4"/>
  <c r="E26" i="4"/>
  <c r="G25" i="4" s="1"/>
  <c r="D35" i="3"/>
  <c r="E34" i="3"/>
  <c r="D25" i="2"/>
  <c r="E25" i="2" s="1"/>
  <c r="E22" i="2"/>
  <c r="H14" i="1"/>
  <c r="H13" i="3" s="1"/>
  <c r="H18" i="3" l="1"/>
  <c r="H21" i="3"/>
  <c r="H15" i="3"/>
  <c r="H16" i="3"/>
  <c r="H20" i="3"/>
  <c r="G22" i="4"/>
  <c r="H14" i="3"/>
  <c r="G28" i="3" s="1"/>
  <c r="F29" i="3" s="1"/>
  <c r="D12" i="4"/>
  <c r="F22" i="4" s="1"/>
  <c r="D13" i="4"/>
  <c r="D14" i="4"/>
  <c r="D15" i="4"/>
  <c r="H19" i="3"/>
  <c r="H9" i="2"/>
  <c r="H8" i="2"/>
  <c r="I55" i="2"/>
  <c r="D28" i="4"/>
  <c r="E27" i="4"/>
  <c r="G26" i="4" s="1"/>
  <c r="D36" i="3"/>
  <c r="E35" i="3"/>
  <c r="D26" i="2"/>
  <c r="E26" i="2" s="1"/>
  <c r="H14" i="2" l="1"/>
  <c r="H13" i="2" s="1"/>
  <c r="H22" i="4"/>
  <c r="I22" i="4" s="1"/>
  <c r="I28" i="3"/>
  <c r="H29" i="3" s="1"/>
  <c r="G29" i="3" s="1"/>
  <c r="F30" i="3" s="1"/>
  <c r="I30" i="3" s="1"/>
  <c r="H31" i="3" s="1"/>
  <c r="I29" i="3"/>
  <c r="H30" i="3" s="1"/>
  <c r="G26" i="2"/>
  <c r="I56" i="2"/>
  <c r="D29" i="4"/>
  <c r="E28" i="4"/>
  <c r="G27" i="4" s="1"/>
  <c r="D37" i="3"/>
  <c r="E36" i="3"/>
  <c r="D27" i="2"/>
  <c r="F26" i="2"/>
  <c r="G30" i="3" l="1"/>
  <c r="F31" i="3" s="1"/>
  <c r="K22" i="4"/>
  <c r="F23" i="4" s="1"/>
  <c r="M23" i="4"/>
  <c r="J22" i="4"/>
  <c r="L23" i="4" s="1"/>
  <c r="H23" i="4" s="1"/>
  <c r="I23" i="4" s="1"/>
  <c r="F24" i="2"/>
  <c r="F21" i="2"/>
  <c r="G22" i="2"/>
  <c r="F25" i="2"/>
  <c r="F23" i="2"/>
  <c r="F22" i="2"/>
  <c r="G24" i="2"/>
  <c r="G21" i="2"/>
  <c r="G25" i="2"/>
  <c r="G23" i="2"/>
  <c r="E27" i="2"/>
  <c r="G27" i="2"/>
  <c r="I57" i="2"/>
  <c r="D30" i="4"/>
  <c r="E29" i="4"/>
  <c r="G28" i="4" s="1"/>
  <c r="D38" i="3"/>
  <c r="E37" i="3"/>
  <c r="D28" i="2"/>
  <c r="F27" i="2"/>
  <c r="J23" i="4" l="1"/>
  <c r="L24" i="4" s="1"/>
  <c r="K23" i="4"/>
  <c r="F24" i="4" s="1"/>
  <c r="M24" i="4"/>
  <c r="G31" i="3"/>
  <c r="F32" i="3" s="1"/>
  <c r="I31" i="3"/>
  <c r="H32" i="3" s="1"/>
  <c r="E28" i="2"/>
  <c r="G28" i="2"/>
  <c r="I58" i="2"/>
  <c r="D31" i="4"/>
  <c r="E30" i="4"/>
  <c r="G29" i="4" s="1"/>
  <c r="D39" i="3"/>
  <c r="E38" i="3"/>
  <c r="D29" i="2"/>
  <c r="F28" i="2"/>
  <c r="I32" i="3" l="1"/>
  <c r="H33" i="3" s="1"/>
  <c r="G32" i="3"/>
  <c r="F33" i="3" s="1"/>
  <c r="H24" i="4"/>
  <c r="I24" i="4" s="1"/>
  <c r="E29" i="2"/>
  <c r="G29" i="2"/>
  <c r="I59" i="2"/>
  <c r="D32" i="4"/>
  <c r="E31" i="4"/>
  <c r="G30" i="4" s="1"/>
  <c r="D40" i="3"/>
  <c r="E39" i="3"/>
  <c r="D30" i="2"/>
  <c r="F29" i="2"/>
  <c r="M25" i="4" l="1"/>
  <c r="K24" i="4"/>
  <c r="F25" i="4" s="1"/>
  <c r="J24" i="4"/>
  <c r="L25" i="4" s="1"/>
  <c r="H25" i="4" s="1"/>
  <c r="I25" i="4" s="1"/>
  <c r="I33" i="3"/>
  <c r="H34" i="3" s="1"/>
  <c r="G33" i="3"/>
  <c r="F34" i="3" s="1"/>
  <c r="E30" i="2"/>
  <c r="G30" i="2"/>
  <c r="I60" i="2"/>
  <c r="D33" i="4"/>
  <c r="E32" i="4"/>
  <c r="G31" i="4" s="1"/>
  <c r="D41" i="3"/>
  <c r="E40" i="3"/>
  <c r="D31" i="2"/>
  <c r="F30" i="2"/>
  <c r="G34" i="3" l="1"/>
  <c r="F35" i="3" s="1"/>
  <c r="I34" i="3"/>
  <c r="H35" i="3" s="1"/>
  <c r="K25" i="4"/>
  <c r="F26" i="4" s="1"/>
  <c r="J25" i="4"/>
  <c r="L26" i="4" s="1"/>
  <c r="H26" i="4" s="1"/>
  <c r="I26" i="4" s="1"/>
  <c r="M26" i="4"/>
  <c r="E31" i="2"/>
  <c r="G31" i="2"/>
  <c r="I61" i="2"/>
  <c r="D34" i="4"/>
  <c r="E33" i="4"/>
  <c r="G32" i="4" s="1"/>
  <c r="D42" i="3"/>
  <c r="E41" i="3"/>
  <c r="D32" i="2"/>
  <c r="F31" i="2"/>
  <c r="J26" i="4" l="1"/>
  <c r="L27" i="4" s="1"/>
  <c r="K26" i="4"/>
  <c r="F27" i="4" s="1"/>
  <c r="M27" i="4"/>
  <c r="G35" i="3"/>
  <c r="F36" i="3" s="1"/>
  <c r="I35" i="3"/>
  <c r="H36" i="3" s="1"/>
  <c r="E32" i="2"/>
  <c r="G32" i="2"/>
  <c r="I62" i="2"/>
  <c r="D35" i="4"/>
  <c r="E34" i="4"/>
  <c r="G33" i="4" s="1"/>
  <c r="D43" i="3"/>
  <c r="E42" i="3"/>
  <c r="D33" i="2"/>
  <c r="F32" i="2"/>
  <c r="G36" i="3" l="1"/>
  <c r="F37" i="3" s="1"/>
  <c r="I36" i="3"/>
  <c r="H37" i="3" s="1"/>
  <c r="H27" i="4"/>
  <c r="I27" i="4" s="1"/>
  <c r="E33" i="2"/>
  <c r="G33" i="2"/>
  <c r="I63" i="2"/>
  <c r="D36" i="4"/>
  <c r="E35" i="4"/>
  <c r="G34" i="4" s="1"/>
  <c r="D44" i="3"/>
  <c r="E43" i="3"/>
  <c r="D34" i="2"/>
  <c r="F33" i="2"/>
  <c r="K27" i="4" l="1"/>
  <c r="F28" i="4" s="1"/>
  <c r="J27" i="4"/>
  <c r="L28" i="4" s="1"/>
  <c r="H28" i="4" s="1"/>
  <c r="I28" i="4" s="1"/>
  <c r="G37" i="3"/>
  <c r="F38" i="3" s="1"/>
  <c r="I37" i="3"/>
  <c r="H38" i="3" s="1"/>
  <c r="M28" i="4"/>
  <c r="E34" i="2"/>
  <c r="G34" i="2"/>
  <c r="I64" i="2"/>
  <c r="D37" i="4"/>
  <c r="E36" i="4"/>
  <c r="G35" i="4" s="1"/>
  <c r="D45" i="3"/>
  <c r="E44" i="3"/>
  <c r="D35" i="2"/>
  <c r="F34" i="2"/>
  <c r="M29" i="4" l="1"/>
  <c r="G38" i="3"/>
  <c r="F39" i="3" s="1"/>
  <c r="I38" i="3"/>
  <c r="H39" i="3" s="1"/>
  <c r="J28" i="4"/>
  <c r="L29" i="4" s="1"/>
  <c r="K28" i="4"/>
  <c r="F29" i="4" s="1"/>
  <c r="E35" i="2"/>
  <c r="G35" i="2"/>
  <c r="I65" i="2"/>
  <c r="D38" i="4"/>
  <c r="E37" i="4"/>
  <c r="G36" i="4" s="1"/>
  <c r="D46" i="3"/>
  <c r="E45" i="3"/>
  <c r="D36" i="2"/>
  <c r="F35" i="2"/>
  <c r="H29" i="4" l="1"/>
  <c r="I29" i="4" s="1"/>
  <c r="I39" i="3"/>
  <c r="H40" i="3" s="1"/>
  <c r="G39" i="3"/>
  <c r="F40" i="3" s="1"/>
  <c r="E36" i="2"/>
  <c r="G36" i="2"/>
  <c r="I66" i="2"/>
  <c r="D39" i="4"/>
  <c r="E38" i="4"/>
  <c r="G37" i="4" s="1"/>
  <c r="D47" i="3"/>
  <c r="E46" i="3"/>
  <c r="D37" i="2"/>
  <c r="F36" i="2"/>
  <c r="I40" i="3" l="1"/>
  <c r="H41" i="3" s="1"/>
  <c r="G40" i="3"/>
  <c r="F41" i="3" s="1"/>
  <c r="M30" i="4"/>
  <c r="M31" i="4" s="1"/>
  <c r="K29" i="4"/>
  <c r="F30" i="4" s="1"/>
  <c r="J29" i="4"/>
  <c r="L30" i="4" s="1"/>
  <c r="H30" i="4" s="1"/>
  <c r="I30" i="4" s="1"/>
  <c r="K30" i="4" s="1"/>
  <c r="F31" i="4" s="1"/>
  <c r="E37" i="2"/>
  <c r="G37" i="2"/>
  <c r="I67" i="2"/>
  <c r="D40" i="4"/>
  <c r="E39" i="4"/>
  <c r="G38" i="4" s="1"/>
  <c r="D48" i="3"/>
  <c r="E47" i="3"/>
  <c r="D38" i="2"/>
  <c r="F37" i="2"/>
  <c r="I41" i="3" l="1"/>
  <c r="H42" i="3" s="1"/>
  <c r="G41" i="3"/>
  <c r="F42" i="3" s="1"/>
  <c r="J30" i="4"/>
  <c r="L31" i="4" s="1"/>
  <c r="H31" i="4" s="1"/>
  <c r="I31" i="4" s="1"/>
  <c r="E38" i="2"/>
  <c r="G38" i="2"/>
  <c r="M32" i="4"/>
  <c r="I68" i="2"/>
  <c r="K31" i="4"/>
  <c r="F32" i="4" s="1"/>
  <c r="J31" i="4"/>
  <c r="L32" i="4" s="1"/>
  <c r="D41" i="4"/>
  <c r="E40" i="4"/>
  <c r="G39" i="4" s="1"/>
  <c r="D49" i="3"/>
  <c r="E48" i="3"/>
  <c r="D39" i="2"/>
  <c r="F38" i="2"/>
  <c r="I42" i="3" l="1"/>
  <c r="H43" i="3" s="1"/>
  <c r="G42" i="3"/>
  <c r="F43" i="3" s="1"/>
  <c r="E39" i="2"/>
  <c r="G39" i="2"/>
  <c r="I69" i="2"/>
  <c r="H32" i="4"/>
  <c r="I32" i="4" s="1"/>
  <c r="K32" i="4" s="1"/>
  <c r="F33" i="4" s="1"/>
  <c r="D42" i="4"/>
  <c r="E41" i="4"/>
  <c r="G40" i="4" s="1"/>
  <c r="D50" i="3"/>
  <c r="E49" i="3"/>
  <c r="D40" i="2"/>
  <c r="F39" i="2"/>
  <c r="I43" i="3" l="1"/>
  <c r="H44" i="3" s="1"/>
  <c r="G43" i="3"/>
  <c r="F44" i="3" s="1"/>
  <c r="J32" i="4"/>
  <c r="L33" i="4" s="1"/>
  <c r="H33" i="4" s="1"/>
  <c r="I33" i="4" s="1"/>
  <c r="E40" i="2"/>
  <c r="G40" i="2"/>
  <c r="I70" i="2"/>
  <c r="M33" i="4"/>
  <c r="D43" i="4"/>
  <c r="E42" i="4"/>
  <c r="G41" i="4" s="1"/>
  <c r="D51" i="3"/>
  <c r="E50" i="3"/>
  <c r="D41" i="2"/>
  <c r="F40" i="2"/>
  <c r="I44" i="3" l="1"/>
  <c r="G44" i="3"/>
  <c r="F45" i="3" s="1"/>
  <c r="E41" i="2"/>
  <c r="G41" i="2"/>
  <c r="I71" i="2"/>
  <c r="K33" i="4"/>
  <c r="F34" i="4" s="1"/>
  <c r="J33" i="4"/>
  <c r="L34" i="4" s="1"/>
  <c r="M34" i="4"/>
  <c r="D44" i="4"/>
  <c r="E43" i="4"/>
  <c r="G42" i="4" s="1"/>
  <c r="D52" i="3"/>
  <c r="E51" i="3"/>
  <c r="D42" i="2"/>
  <c r="F41" i="2"/>
  <c r="I45" i="3" l="1"/>
  <c r="H46" i="3" s="1"/>
  <c r="G45" i="3"/>
  <c r="F46" i="3" s="1"/>
  <c r="E42" i="2"/>
  <c r="G42" i="2"/>
  <c r="I72" i="2"/>
  <c r="H34" i="4"/>
  <c r="I34" i="4" s="1"/>
  <c r="D45" i="4"/>
  <c r="E44" i="4"/>
  <c r="G43" i="4" s="1"/>
  <c r="D53" i="3"/>
  <c r="E52" i="3"/>
  <c r="D43" i="2"/>
  <c r="F42" i="2"/>
  <c r="G46" i="3" l="1"/>
  <c r="F47" i="3" s="1"/>
  <c r="I46" i="3"/>
  <c r="H47" i="3" s="1"/>
  <c r="E43" i="2"/>
  <c r="G43" i="2"/>
  <c r="I73" i="2"/>
  <c r="K34" i="4"/>
  <c r="F35" i="4" s="1"/>
  <c r="J34" i="4"/>
  <c r="L35" i="4" s="1"/>
  <c r="M35" i="4"/>
  <c r="D46" i="4"/>
  <c r="E45" i="4"/>
  <c r="G44" i="4" s="1"/>
  <c r="D54" i="3"/>
  <c r="E53" i="3"/>
  <c r="F43" i="2"/>
  <c r="D44" i="2"/>
  <c r="I47" i="3" l="1"/>
  <c r="H48" i="3" s="1"/>
  <c r="G47" i="3"/>
  <c r="F48" i="3" s="1"/>
  <c r="E44" i="2"/>
  <c r="G44" i="2"/>
  <c r="I74" i="2"/>
  <c r="H35" i="4"/>
  <c r="I35" i="4" s="1"/>
  <c r="D47" i="4"/>
  <c r="E46" i="4"/>
  <c r="G45" i="4" s="1"/>
  <c r="D55" i="3"/>
  <c r="E54" i="3"/>
  <c r="F44" i="2"/>
  <c r="D45" i="2"/>
  <c r="G48" i="3" l="1"/>
  <c r="F49" i="3" s="1"/>
  <c r="I48" i="3"/>
  <c r="H49" i="3" s="1"/>
  <c r="E45" i="2"/>
  <c r="G45" i="2"/>
  <c r="I75" i="2"/>
  <c r="K35" i="4"/>
  <c r="F36" i="4" s="1"/>
  <c r="J35" i="4"/>
  <c r="L36" i="4" s="1"/>
  <c r="M36" i="4"/>
  <c r="D48" i="4"/>
  <c r="E47" i="4"/>
  <c r="G46" i="4" s="1"/>
  <c r="D56" i="3"/>
  <c r="E55" i="3"/>
  <c r="D46" i="2"/>
  <c r="F45" i="2"/>
  <c r="G49" i="3" l="1"/>
  <c r="F50" i="3" s="1"/>
  <c r="I49" i="3"/>
  <c r="H50" i="3" s="1"/>
  <c r="E46" i="2"/>
  <c r="G46" i="2"/>
  <c r="I76" i="2"/>
  <c r="H36" i="4"/>
  <c r="I36" i="4" s="1"/>
  <c r="D49" i="4"/>
  <c r="E48" i="4"/>
  <c r="G47" i="4" s="1"/>
  <c r="D57" i="3"/>
  <c r="E56" i="3"/>
  <c r="F46" i="2"/>
  <c r="D47" i="2"/>
  <c r="I50" i="3" l="1"/>
  <c r="H51" i="3" s="1"/>
  <c r="G50" i="3"/>
  <c r="F51" i="3" s="1"/>
  <c r="E47" i="2"/>
  <c r="G47" i="2"/>
  <c r="I77" i="2"/>
  <c r="K36" i="4"/>
  <c r="F37" i="4" s="1"/>
  <c r="J36" i="4"/>
  <c r="L37" i="4" s="1"/>
  <c r="M37" i="4"/>
  <c r="D50" i="4"/>
  <c r="E49" i="4"/>
  <c r="G48" i="4" s="1"/>
  <c r="D58" i="3"/>
  <c r="D59" i="3" s="1"/>
  <c r="D60" i="3" s="1"/>
  <c r="D61" i="3" s="1"/>
  <c r="D62" i="3" s="1"/>
  <c r="D63" i="3" s="1"/>
  <c r="D64" i="3" s="1"/>
  <c r="D65" i="3" s="1"/>
  <c r="D66" i="3" s="1"/>
  <c r="D67" i="3" s="1"/>
  <c r="D68" i="3" s="1"/>
  <c r="D69" i="3" s="1"/>
  <c r="D70" i="3" s="1"/>
  <c r="D71" i="3" s="1"/>
  <c r="D72" i="3" s="1"/>
  <c r="D73" i="3" s="1"/>
  <c r="D74" i="3" s="1"/>
  <c r="D75" i="3" s="1"/>
  <c r="D76" i="3" s="1"/>
  <c r="D77" i="3" s="1"/>
  <c r="D78" i="3" s="1"/>
  <c r="D79" i="3" s="1"/>
  <c r="D80" i="3" s="1"/>
  <c r="D81" i="3" s="1"/>
  <c r="D82" i="3" s="1"/>
  <c r="D83" i="3" s="1"/>
  <c r="D84" i="3" s="1"/>
  <c r="D85" i="3" s="1"/>
  <c r="D86" i="3" s="1"/>
  <c r="D87" i="3" s="1"/>
  <c r="D88" i="3" s="1"/>
  <c r="D89" i="3" s="1"/>
  <c r="D90" i="3" s="1"/>
  <c r="D91" i="3" s="1"/>
  <c r="D92" i="3" s="1"/>
  <c r="D93" i="3" s="1"/>
  <c r="D94" i="3" s="1"/>
  <c r="D95" i="3" s="1"/>
  <c r="D96" i="3" s="1"/>
  <c r="D97" i="3" s="1"/>
  <c r="D98" i="3" s="1"/>
  <c r="D99" i="3" s="1"/>
  <c r="D100" i="3" s="1"/>
  <c r="D101" i="3" s="1"/>
  <c r="D102" i="3" s="1"/>
  <c r="D103" i="3" s="1"/>
  <c r="D104" i="3" s="1"/>
  <c r="D105" i="3" s="1"/>
  <c r="D106" i="3" s="1"/>
  <c r="D107" i="3" s="1"/>
  <c r="D108" i="3" s="1"/>
  <c r="D109" i="3" s="1"/>
  <c r="D110" i="3" s="1"/>
  <c r="D111" i="3" s="1"/>
  <c r="D112" i="3" s="1"/>
  <c r="D113" i="3" s="1"/>
  <c r="D114" i="3" s="1"/>
  <c r="D115" i="3" s="1"/>
  <c r="D116" i="3" s="1"/>
  <c r="D117" i="3" s="1"/>
  <c r="D118" i="3" s="1"/>
  <c r="D119" i="3" s="1"/>
  <c r="D120" i="3" s="1"/>
  <c r="D121" i="3" s="1"/>
  <c r="D122" i="3" s="1"/>
  <c r="D123" i="3" s="1"/>
  <c r="D124" i="3" s="1"/>
  <c r="D125" i="3" s="1"/>
  <c r="D126" i="3" s="1"/>
  <c r="D127" i="3" s="1"/>
  <c r="D128" i="3" s="1"/>
  <c r="D129" i="3" s="1"/>
  <c r="D130" i="3" s="1"/>
  <c r="D131" i="3" s="1"/>
  <c r="D132" i="3" s="1"/>
  <c r="D133" i="3" s="1"/>
  <c r="D134" i="3" s="1"/>
  <c r="D135" i="3" s="1"/>
  <c r="D136" i="3" s="1"/>
  <c r="D137" i="3" s="1"/>
  <c r="D138" i="3" s="1"/>
  <c r="D139" i="3" s="1"/>
  <c r="D140" i="3" s="1"/>
  <c r="D141" i="3" s="1"/>
  <c r="D142" i="3" s="1"/>
  <c r="D143" i="3" s="1"/>
  <c r="D144" i="3" s="1"/>
  <c r="D145" i="3" s="1"/>
  <c r="D146" i="3" s="1"/>
  <c r="D147" i="3" s="1"/>
  <c r="D148" i="3" s="1"/>
  <c r="D149" i="3" s="1"/>
  <c r="D150" i="3" s="1"/>
  <c r="D151" i="3" s="1"/>
  <c r="D152" i="3" s="1"/>
  <c r="D153" i="3" s="1"/>
  <c r="D154" i="3" s="1"/>
  <c r="D155" i="3" s="1"/>
  <c r="D156" i="3" s="1"/>
  <c r="D157" i="3" s="1"/>
  <c r="D158" i="3" s="1"/>
  <c r="D159" i="3" s="1"/>
  <c r="D160" i="3" s="1"/>
  <c r="D161" i="3" s="1"/>
  <c r="D162" i="3" s="1"/>
  <c r="D163" i="3" s="1"/>
  <c r="D164" i="3" s="1"/>
  <c r="D165" i="3" s="1"/>
  <c r="D166" i="3" s="1"/>
  <c r="D167" i="3" s="1"/>
  <c r="D168" i="3" s="1"/>
  <c r="D169" i="3" s="1"/>
  <c r="D170" i="3" s="1"/>
  <c r="D171" i="3" s="1"/>
  <c r="D172" i="3" s="1"/>
  <c r="D173" i="3" s="1"/>
  <c r="D174" i="3" s="1"/>
  <c r="D175" i="3" s="1"/>
  <c r="D176" i="3" s="1"/>
  <c r="D177" i="3" s="1"/>
  <c r="D178" i="3" s="1"/>
  <c r="D179" i="3" s="1"/>
  <c r="D180" i="3" s="1"/>
  <c r="D181" i="3" s="1"/>
  <c r="D182" i="3" s="1"/>
  <c r="D183" i="3" s="1"/>
  <c r="D184" i="3" s="1"/>
  <c r="D185" i="3" s="1"/>
  <c r="D186" i="3" s="1"/>
  <c r="D187" i="3" s="1"/>
  <c r="D188" i="3" s="1"/>
  <c r="D189" i="3" s="1"/>
  <c r="D190" i="3" s="1"/>
  <c r="D191" i="3" s="1"/>
  <c r="D192" i="3" s="1"/>
  <c r="D193" i="3" s="1"/>
  <c r="D194" i="3" s="1"/>
  <c r="D195" i="3" s="1"/>
  <c r="D196" i="3" s="1"/>
  <c r="D197" i="3" s="1"/>
  <c r="D198" i="3" s="1"/>
  <c r="D199" i="3" s="1"/>
  <c r="D200" i="3" s="1"/>
  <c r="D201" i="3" s="1"/>
  <c r="D202" i="3" s="1"/>
  <c r="D203" i="3" s="1"/>
  <c r="D204" i="3" s="1"/>
  <c r="D205" i="3" s="1"/>
  <c r="D206" i="3" s="1"/>
  <c r="D207" i="3" s="1"/>
  <c r="D208" i="3" s="1"/>
  <c r="D209" i="3" s="1"/>
  <c r="D210" i="3" s="1"/>
  <c r="D211" i="3" s="1"/>
  <c r="D212" i="3" s="1"/>
  <c r="D213" i="3" s="1"/>
  <c r="D214" i="3" s="1"/>
  <c r="D215" i="3" s="1"/>
  <c r="D216" i="3" s="1"/>
  <c r="D217" i="3" s="1"/>
  <c r="D218" i="3" s="1"/>
  <c r="D219" i="3" s="1"/>
  <c r="D220" i="3" s="1"/>
  <c r="D221" i="3" s="1"/>
  <c r="D222" i="3" s="1"/>
  <c r="D223" i="3" s="1"/>
  <c r="D224" i="3" s="1"/>
  <c r="D225" i="3" s="1"/>
  <c r="D226" i="3" s="1"/>
  <c r="D227" i="3" s="1"/>
  <c r="D228" i="3" s="1"/>
  <c r="E57" i="3"/>
  <c r="F47" i="2"/>
  <c r="D48" i="2"/>
  <c r="G51" i="3" l="1"/>
  <c r="F52" i="3" s="1"/>
  <c r="I51" i="3"/>
  <c r="H52" i="3" s="1"/>
  <c r="E48" i="2"/>
  <c r="G48" i="2"/>
  <c r="I78" i="2"/>
  <c r="H37" i="4"/>
  <c r="I37" i="4" s="1"/>
  <c r="D51" i="4"/>
  <c r="E50" i="4"/>
  <c r="G49" i="4" s="1"/>
  <c r="D49" i="2"/>
  <c r="F48" i="2"/>
  <c r="I52" i="3" l="1"/>
  <c r="H53" i="3" s="1"/>
  <c r="G52" i="3"/>
  <c r="F53" i="3" s="1"/>
  <c r="E49" i="2"/>
  <c r="G49" i="2"/>
  <c r="I79" i="2"/>
  <c r="K37" i="4"/>
  <c r="F38" i="4" s="1"/>
  <c r="J37" i="4"/>
  <c r="L38" i="4" s="1"/>
  <c r="M38" i="4"/>
  <c r="D52" i="4"/>
  <c r="D53" i="4" s="1"/>
  <c r="D54" i="4" s="1"/>
  <c r="D55" i="4" s="1"/>
  <c r="D56" i="4" s="1"/>
  <c r="D57" i="4" s="1"/>
  <c r="D58" i="4" s="1"/>
  <c r="D59" i="4" s="1"/>
  <c r="D60" i="4" s="1"/>
  <c r="D61" i="4" s="1"/>
  <c r="D62" i="4" s="1"/>
  <c r="D63" i="4" s="1"/>
  <c r="D64" i="4" s="1"/>
  <c r="D65" i="4" s="1"/>
  <c r="D66" i="4" s="1"/>
  <c r="D67" i="4" s="1"/>
  <c r="D68" i="4" s="1"/>
  <c r="D69" i="4" s="1"/>
  <c r="D70" i="4" s="1"/>
  <c r="D71" i="4" s="1"/>
  <c r="D72" i="4" s="1"/>
  <c r="D73" i="4" s="1"/>
  <c r="D74" i="4" s="1"/>
  <c r="D75" i="4" s="1"/>
  <c r="D76" i="4" s="1"/>
  <c r="D77" i="4" s="1"/>
  <c r="D78" i="4" s="1"/>
  <c r="D79" i="4" s="1"/>
  <c r="D80" i="4" s="1"/>
  <c r="D81" i="4" s="1"/>
  <c r="D82" i="4" s="1"/>
  <c r="D83" i="4" s="1"/>
  <c r="D84" i="4" s="1"/>
  <c r="D85" i="4" s="1"/>
  <c r="D86" i="4" s="1"/>
  <c r="D87" i="4" s="1"/>
  <c r="D88" i="4" s="1"/>
  <c r="D89" i="4" s="1"/>
  <c r="D90" i="4" s="1"/>
  <c r="D91" i="4" s="1"/>
  <c r="D92" i="4" s="1"/>
  <c r="D93" i="4" s="1"/>
  <c r="D94" i="4" s="1"/>
  <c r="D95" i="4" s="1"/>
  <c r="D96" i="4" s="1"/>
  <c r="D97" i="4" s="1"/>
  <c r="D98" i="4" s="1"/>
  <c r="D99" i="4" s="1"/>
  <c r="D100" i="4" s="1"/>
  <c r="D101" i="4" s="1"/>
  <c r="D102" i="4" s="1"/>
  <c r="D103" i="4" s="1"/>
  <c r="D104" i="4" s="1"/>
  <c r="D105" i="4" s="1"/>
  <c r="D106" i="4" s="1"/>
  <c r="D107" i="4" s="1"/>
  <c r="D108" i="4" s="1"/>
  <c r="D109" i="4" s="1"/>
  <c r="D110" i="4" s="1"/>
  <c r="D111" i="4" s="1"/>
  <c r="D112" i="4" s="1"/>
  <c r="D113" i="4" s="1"/>
  <c r="D114" i="4" s="1"/>
  <c r="D115" i="4" s="1"/>
  <c r="D116" i="4" s="1"/>
  <c r="D117" i="4" s="1"/>
  <c r="D118" i="4" s="1"/>
  <c r="D119" i="4" s="1"/>
  <c r="D120" i="4" s="1"/>
  <c r="D121" i="4" s="1"/>
  <c r="D122" i="4" s="1"/>
  <c r="D123" i="4" s="1"/>
  <c r="D124" i="4" s="1"/>
  <c r="D125" i="4" s="1"/>
  <c r="D126" i="4" s="1"/>
  <c r="D127" i="4" s="1"/>
  <c r="D128" i="4" s="1"/>
  <c r="D129" i="4" s="1"/>
  <c r="D130" i="4" s="1"/>
  <c r="D131" i="4" s="1"/>
  <c r="D132" i="4" s="1"/>
  <c r="D133" i="4" s="1"/>
  <c r="D134" i="4" s="1"/>
  <c r="D135" i="4" s="1"/>
  <c r="D136" i="4" s="1"/>
  <c r="D137" i="4" s="1"/>
  <c r="D138" i="4" s="1"/>
  <c r="D139" i="4" s="1"/>
  <c r="D140" i="4" s="1"/>
  <c r="D141" i="4" s="1"/>
  <c r="D142" i="4" s="1"/>
  <c r="D143" i="4" s="1"/>
  <c r="D144" i="4" s="1"/>
  <c r="D145" i="4" s="1"/>
  <c r="D146" i="4" s="1"/>
  <c r="D147" i="4" s="1"/>
  <c r="D148" i="4" s="1"/>
  <c r="D149" i="4" s="1"/>
  <c r="D150" i="4" s="1"/>
  <c r="D151" i="4" s="1"/>
  <c r="D152" i="4" s="1"/>
  <c r="D153" i="4" s="1"/>
  <c r="D154" i="4" s="1"/>
  <c r="D155" i="4" s="1"/>
  <c r="D156" i="4" s="1"/>
  <c r="D157" i="4" s="1"/>
  <c r="D158" i="4" s="1"/>
  <c r="D159" i="4" s="1"/>
  <c r="D160" i="4" s="1"/>
  <c r="D161" i="4" s="1"/>
  <c r="D162" i="4" s="1"/>
  <c r="D163" i="4" s="1"/>
  <c r="D164" i="4" s="1"/>
  <c r="D165" i="4" s="1"/>
  <c r="D166" i="4" s="1"/>
  <c r="D167" i="4" s="1"/>
  <c r="D168" i="4" s="1"/>
  <c r="D169" i="4" s="1"/>
  <c r="D170" i="4" s="1"/>
  <c r="D171" i="4" s="1"/>
  <c r="D172" i="4" s="1"/>
  <c r="D173" i="4" s="1"/>
  <c r="D174" i="4" s="1"/>
  <c r="D175" i="4" s="1"/>
  <c r="D176" i="4" s="1"/>
  <c r="D177" i="4" s="1"/>
  <c r="D178" i="4" s="1"/>
  <c r="D179" i="4" s="1"/>
  <c r="D180" i="4" s="1"/>
  <c r="D181" i="4" s="1"/>
  <c r="D182" i="4" s="1"/>
  <c r="D183" i="4" s="1"/>
  <c r="D184" i="4" s="1"/>
  <c r="D185" i="4" s="1"/>
  <c r="D186" i="4" s="1"/>
  <c r="D187" i="4" s="1"/>
  <c r="D188" i="4" s="1"/>
  <c r="D189" i="4" s="1"/>
  <c r="D190" i="4" s="1"/>
  <c r="D191" i="4" s="1"/>
  <c r="D192" i="4" s="1"/>
  <c r="D193" i="4" s="1"/>
  <c r="D194" i="4" s="1"/>
  <c r="D195" i="4" s="1"/>
  <c r="D196" i="4" s="1"/>
  <c r="D197" i="4" s="1"/>
  <c r="D198" i="4" s="1"/>
  <c r="D199" i="4" s="1"/>
  <c r="D200" i="4" s="1"/>
  <c r="D201" i="4" s="1"/>
  <c r="D202" i="4" s="1"/>
  <c r="D203" i="4" s="1"/>
  <c r="D204" i="4" s="1"/>
  <c r="D205" i="4" s="1"/>
  <c r="D206" i="4" s="1"/>
  <c r="D207" i="4" s="1"/>
  <c r="D208" i="4" s="1"/>
  <c r="D209" i="4" s="1"/>
  <c r="D210" i="4" s="1"/>
  <c r="D211" i="4" s="1"/>
  <c r="D212" i="4" s="1"/>
  <c r="D213" i="4" s="1"/>
  <c r="D214" i="4" s="1"/>
  <c r="D215" i="4" s="1"/>
  <c r="D216" i="4" s="1"/>
  <c r="D217" i="4" s="1"/>
  <c r="D218" i="4" s="1"/>
  <c r="D219" i="4" s="1"/>
  <c r="D220" i="4" s="1"/>
  <c r="D221" i="4" s="1"/>
  <c r="D222" i="4" s="1"/>
  <c r="E51" i="4"/>
  <c r="D50" i="2"/>
  <c r="F49" i="2"/>
  <c r="I53" i="3" l="1"/>
  <c r="H54" i="3" s="1"/>
  <c r="G53" i="3"/>
  <c r="F54" i="3" s="1"/>
  <c r="E50" i="2"/>
  <c r="G50" i="2"/>
  <c r="I80" i="2"/>
  <c r="G51" i="4"/>
  <c r="G50" i="4"/>
  <c r="H38" i="4"/>
  <c r="I38" i="4" s="1"/>
  <c r="D51" i="2"/>
  <c r="F50" i="2"/>
  <c r="G54" i="3" l="1"/>
  <c r="F55" i="3" s="1"/>
  <c r="I54" i="3"/>
  <c r="H55" i="3" s="1"/>
  <c r="F51" i="2"/>
  <c r="N53" i="2" s="1"/>
  <c r="I81" i="2"/>
  <c r="K38" i="4"/>
  <c r="F39" i="4" s="1"/>
  <c r="J38" i="4"/>
  <c r="L39" i="4" s="1"/>
  <c r="M39" i="4"/>
  <c r="D52" i="2"/>
  <c r="D53" i="2" s="1"/>
  <c r="G51" i="2"/>
  <c r="N54" i="2" s="1"/>
  <c r="N56" i="2" s="1"/>
  <c r="I55" i="3" l="1"/>
  <c r="H56" i="3" s="1"/>
  <c r="G55" i="3"/>
  <c r="F56" i="3" s="1"/>
  <c r="I82" i="2"/>
  <c r="D54" i="2"/>
  <c r="H39" i="4"/>
  <c r="I39" i="4" s="1"/>
  <c r="I56" i="3" l="1"/>
  <c r="H57" i="3" s="1"/>
  <c r="G56" i="3"/>
  <c r="F57" i="3" s="1"/>
  <c r="I83" i="2"/>
  <c r="K39" i="4"/>
  <c r="F40" i="4" s="1"/>
  <c r="J39" i="4"/>
  <c r="L40" i="4" s="1"/>
  <c r="D55" i="2"/>
  <c r="M40" i="4"/>
  <c r="I57" i="3" l="1"/>
  <c r="H58" i="3" s="1"/>
  <c r="G57" i="3"/>
  <c r="F58" i="3" s="1"/>
  <c r="I84" i="2"/>
  <c r="D56" i="2"/>
  <c r="H40" i="4"/>
  <c r="I40" i="4" s="1"/>
  <c r="I58" i="3" l="1"/>
  <c r="H59" i="3" s="1"/>
  <c r="G58" i="3"/>
  <c r="F59" i="3" s="1"/>
  <c r="I85" i="2"/>
  <c r="K40" i="4"/>
  <c r="F41" i="4" s="1"/>
  <c r="J40" i="4"/>
  <c r="L41" i="4" s="1"/>
  <c r="D57" i="2"/>
  <c r="M41" i="4"/>
  <c r="G59" i="3" l="1"/>
  <c r="F60" i="3" s="1"/>
  <c r="I59" i="3"/>
  <c r="H60" i="3" s="1"/>
  <c r="I86" i="2"/>
  <c r="D58" i="2"/>
  <c r="H41" i="4"/>
  <c r="I41" i="4" s="1"/>
  <c r="I60" i="3" l="1"/>
  <c r="H61" i="3" s="1"/>
  <c r="G60" i="3"/>
  <c r="F61" i="3" s="1"/>
  <c r="I87" i="2"/>
  <c r="K41" i="4"/>
  <c r="F42" i="4" s="1"/>
  <c r="J41" i="4"/>
  <c r="L42" i="4" s="1"/>
  <c r="D59" i="2"/>
  <c r="M42" i="4"/>
  <c r="G61" i="3" l="1"/>
  <c r="F62" i="3" s="1"/>
  <c r="I61" i="3"/>
  <c r="H62" i="3" s="1"/>
  <c r="I88" i="2"/>
  <c r="D60" i="2"/>
  <c r="H42" i="4"/>
  <c r="I42" i="4" s="1"/>
  <c r="I62" i="3" l="1"/>
  <c r="H63" i="3" s="1"/>
  <c r="G62" i="3"/>
  <c r="F63" i="3" s="1"/>
  <c r="I89" i="2"/>
  <c r="K42" i="4"/>
  <c r="F43" i="4" s="1"/>
  <c r="J42" i="4"/>
  <c r="L43" i="4" s="1"/>
  <c r="D61" i="2"/>
  <c r="M43" i="4"/>
  <c r="I63" i="3" l="1"/>
  <c r="H64" i="3" s="1"/>
  <c r="G63" i="3"/>
  <c r="F64" i="3" s="1"/>
  <c r="I90" i="2"/>
  <c r="D62" i="2"/>
  <c r="H43" i="4"/>
  <c r="I43" i="4" s="1"/>
  <c r="I64" i="3" l="1"/>
  <c r="H65" i="3" s="1"/>
  <c r="G64" i="3"/>
  <c r="F65" i="3" s="1"/>
  <c r="I91" i="2"/>
  <c r="K43" i="4"/>
  <c r="F44" i="4" s="1"/>
  <c r="J43" i="4"/>
  <c r="L44" i="4" s="1"/>
  <c r="D63" i="2"/>
  <c r="M44" i="4"/>
  <c r="I65" i="3" l="1"/>
  <c r="H66" i="3" s="1"/>
  <c r="G65" i="3"/>
  <c r="F66" i="3" s="1"/>
  <c r="I92" i="2"/>
  <c r="D64" i="2"/>
  <c r="H44" i="4"/>
  <c r="I44" i="4" s="1"/>
  <c r="I66" i="3" l="1"/>
  <c r="H67" i="3" s="1"/>
  <c r="G66" i="3"/>
  <c r="F67" i="3" s="1"/>
  <c r="I93" i="2"/>
  <c r="K44" i="4"/>
  <c r="F45" i="4" s="1"/>
  <c r="J44" i="4"/>
  <c r="L45" i="4" s="1"/>
  <c r="D65" i="2"/>
  <c r="M45" i="4"/>
  <c r="G67" i="3" l="1"/>
  <c r="F68" i="3" s="1"/>
  <c r="I67" i="3"/>
  <c r="H68" i="3" s="1"/>
  <c r="I94" i="2"/>
  <c r="D66" i="2"/>
  <c r="H45" i="4"/>
  <c r="I45" i="4" s="1"/>
  <c r="I68" i="3" l="1"/>
  <c r="H69" i="3" s="1"/>
  <c r="G68" i="3"/>
  <c r="F69" i="3" s="1"/>
  <c r="I95" i="2"/>
  <c r="K45" i="4"/>
  <c r="F46" i="4" s="1"/>
  <c r="J45" i="4"/>
  <c r="L46" i="4" s="1"/>
  <c r="D67" i="2"/>
  <c r="M46" i="4"/>
  <c r="G69" i="3" l="1"/>
  <c r="F70" i="3" s="1"/>
  <c r="I69" i="3"/>
  <c r="H70" i="3" s="1"/>
  <c r="I96" i="2"/>
  <c r="D68" i="2"/>
  <c r="H46" i="4"/>
  <c r="I46" i="4" s="1"/>
  <c r="I70" i="3" l="1"/>
  <c r="H71" i="3" s="1"/>
  <c r="G70" i="3"/>
  <c r="F71" i="3" s="1"/>
  <c r="I97" i="2"/>
  <c r="K46" i="4"/>
  <c r="F47" i="4" s="1"/>
  <c r="J46" i="4"/>
  <c r="L47" i="4" s="1"/>
  <c r="D69" i="2"/>
  <c r="M47" i="4"/>
  <c r="G71" i="3" l="1"/>
  <c r="F72" i="3" s="1"/>
  <c r="I71" i="3"/>
  <c r="H72" i="3" s="1"/>
  <c r="I98" i="2"/>
  <c r="D70" i="2"/>
  <c r="H47" i="4"/>
  <c r="I47" i="4" s="1"/>
  <c r="G72" i="3" l="1"/>
  <c r="F73" i="3" s="1"/>
  <c r="I72" i="3"/>
  <c r="H73" i="3" s="1"/>
  <c r="I99" i="2"/>
  <c r="K47" i="4"/>
  <c r="F48" i="4" s="1"/>
  <c r="J47" i="4"/>
  <c r="L48" i="4" s="1"/>
  <c r="D71" i="2"/>
  <c r="M48" i="4"/>
  <c r="I73" i="3" l="1"/>
  <c r="H74" i="3" s="1"/>
  <c r="G73" i="3"/>
  <c r="F74" i="3" s="1"/>
  <c r="I100" i="2"/>
  <c r="D72" i="2"/>
  <c r="H48" i="4"/>
  <c r="I48" i="4" s="1"/>
  <c r="I74" i="3" l="1"/>
  <c r="H75" i="3" s="1"/>
  <c r="G74" i="3"/>
  <c r="F75" i="3" s="1"/>
  <c r="I101" i="2"/>
  <c r="K48" i="4"/>
  <c r="F49" i="4" s="1"/>
  <c r="J48" i="4"/>
  <c r="L49" i="4" s="1"/>
  <c r="D73" i="2"/>
  <c r="M49" i="4"/>
  <c r="I75" i="3" l="1"/>
  <c r="H76" i="3" s="1"/>
  <c r="G75" i="3"/>
  <c r="F76" i="3" s="1"/>
  <c r="I102" i="2"/>
  <c r="D74" i="2"/>
  <c r="H49" i="4"/>
  <c r="I49" i="4" s="1"/>
  <c r="I76" i="3" l="1"/>
  <c r="H77" i="3" s="1"/>
  <c r="G76" i="3"/>
  <c r="F77" i="3" s="1"/>
  <c r="I103" i="2"/>
  <c r="K49" i="4"/>
  <c r="F50" i="4" s="1"/>
  <c r="J49" i="4"/>
  <c r="L50" i="4" s="1"/>
  <c r="D75" i="2"/>
  <c r="M50" i="4"/>
  <c r="G77" i="3" l="1"/>
  <c r="F78" i="3" s="1"/>
  <c r="I77" i="3"/>
  <c r="H78" i="3" s="1"/>
  <c r="I104" i="2"/>
  <c r="D76" i="2"/>
  <c r="H50" i="4"/>
  <c r="I50" i="4" s="1"/>
  <c r="I78" i="3" l="1"/>
  <c r="H79" i="3" s="1"/>
  <c r="G78" i="3"/>
  <c r="F79" i="3" s="1"/>
  <c r="I105" i="2"/>
  <c r="K50" i="4"/>
  <c r="F51" i="4" s="1"/>
  <c r="J50" i="4"/>
  <c r="L51" i="4" s="1"/>
  <c r="D77" i="2"/>
  <c r="M51" i="4"/>
  <c r="G79" i="3" l="1"/>
  <c r="F80" i="3" s="1"/>
  <c r="I79" i="3"/>
  <c r="H80" i="3" s="1"/>
  <c r="I106" i="2"/>
  <c r="D78" i="2"/>
  <c r="H51" i="4"/>
  <c r="I51" i="4" s="1"/>
  <c r="I80" i="3" l="1"/>
  <c r="H81" i="3" s="1"/>
  <c r="G80" i="3"/>
  <c r="F81" i="3" s="1"/>
  <c r="I107" i="2"/>
  <c r="K51" i="4"/>
  <c r="F52" i="4" s="1"/>
  <c r="J51" i="4"/>
  <c r="L52" i="4" s="1"/>
  <c r="D79" i="2"/>
  <c r="M52" i="4"/>
  <c r="I81" i="3" l="1"/>
  <c r="H82" i="3" s="1"/>
  <c r="G81" i="3"/>
  <c r="F82" i="3" s="1"/>
  <c r="I108" i="2"/>
  <c r="D80" i="2"/>
  <c r="H52" i="4"/>
  <c r="I52" i="4" s="1"/>
  <c r="G82" i="3" l="1"/>
  <c r="F83" i="3" s="1"/>
  <c r="I82" i="3"/>
  <c r="H83" i="3" s="1"/>
  <c r="I109" i="2"/>
  <c r="K52" i="4"/>
  <c r="F53" i="4" s="1"/>
  <c r="J52" i="4"/>
  <c r="L53" i="4" s="1"/>
  <c r="D81" i="2"/>
  <c r="M53" i="4"/>
  <c r="I83" i="3" l="1"/>
  <c r="H84" i="3" s="1"/>
  <c r="G83" i="3"/>
  <c r="F84" i="3" s="1"/>
  <c r="I110" i="2"/>
  <c r="D82" i="2"/>
  <c r="H53" i="4"/>
  <c r="I53" i="4" s="1"/>
  <c r="G84" i="3" l="1"/>
  <c r="F85" i="3" s="1"/>
  <c r="I84" i="3"/>
  <c r="H85" i="3" s="1"/>
  <c r="I111" i="2"/>
  <c r="K53" i="4"/>
  <c r="F54" i="4" s="1"/>
  <c r="J53" i="4"/>
  <c r="L54" i="4" s="1"/>
  <c r="D83" i="2"/>
  <c r="M54" i="4"/>
  <c r="I85" i="3" l="1"/>
  <c r="H86" i="3" s="1"/>
  <c r="G85" i="3"/>
  <c r="F86" i="3" s="1"/>
  <c r="I112" i="2"/>
  <c r="D84" i="2"/>
  <c r="H54" i="4"/>
  <c r="I54" i="4" s="1"/>
  <c r="G86" i="3" l="1"/>
  <c r="F87" i="3" s="1"/>
  <c r="I86" i="3"/>
  <c r="H87" i="3" s="1"/>
  <c r="I113" i="2"/>
  <c r="K54" i="4"/>
  <c r="F55" i="4" s="1"/>
  <c r="J54" i="4"/>
  <c r="L55" i="4" s="1"/>
  <c r="D85" i="2"/>
  <c r="M55" i="4"/>
  <c r="G87" i="3" l="1"/>
  <c r="F88" i="3" s="1"/>
  <c r="I87" i="3"/>
  <c r="H88" i="3" s="1"/>
  <c r="I114" i="2"/>
  <c r="D86" i="2"/>
  <c r="H55" i="4"/>
  <c r="I55" i="4" s="1"/>
  <c r="I88" i="3" l="1"/>
  <c r="H89" i="3" s="1"/>
  <c r="G88" i="3"/>
  <c r="F89" i="3" s="1"/>
  <c r="I115" i="2"/>
  <c r="K55" i="4"/>
  <c r="F56" i="4" s="1"/>
  <c r="J55" i="4"/>
  <c r="L56" i="4" s="1"/>
  <c r="D87" i="2"/>
  <c r="M56" i="4"/>
  <c r="I89" i="3" l="1"/>
  <c r="H90" i="3" s="1"/>
  <c r="G89" i="3"/>
  <c r="F90" i="3" s="1"/>
  <c r="I116" i="2"/>
  <c r="D88" i="2"/>
  <c r="H56" i="4"/>
  <c r="I56" i="4" s="1"/>
  <c r="I90" i="3" l="1"/>
  <c r="H91" i="3" s="1"/>
  <c r="G90" i="3"/>
  <c r="F91" i="3" s="1"/>
  <c r="I117" i="2"/>
  <c r="K56" i="4"/>
  <c r="F57" i="4" s="1"/>
  <c r="J56" i="4"/>
  <c r="L57" i="4" s="1"/>
  <c r="D89" i="2"/>
  <c r="M57" i="4"/>
  <c r="G91" i="3" l="1"/>
  <c r="F92" i="3" s="1"/>
  <c r="I91" i="3"/>
  <c r="H92" i="3" s="1"/>
  <c r="I118" i="2"/>
  <c r="D90" i="2"/>
  <c r="H57" i="4"/>
  <c r="I57" i="4" s="1"/>
  <c r="G92" i="3" l="1"/>
  <c r="F93" i="3" s="1"/>
  <c r="I92" i="3"/>
  <c r="H93" i="3" s="1"/>
  <c r="I119" i="2"/>
  <c r="K57" i="4"/>
  <c r="F58" i="4" s="1"/>
  <c r="J57" i="4"/>
  <c r="L58" i="4" s="1"/>
  <c r="D91" i="2"/>
  <c r="M58" i="4"/>
  <c r="G93" i="3" l="1"/>
  <c r="F94" i="3" s="1"/>
  <c r="I93" i="3"/>
  <c r="H94" i="3" s="1"/>
  <c r="I120" i="2"/>
  <c r="D92" i="2"/>
  <c r="H58" i="4"/>
  <c r="I58" i="4" s="1"/>
  <c r="I94" i="3" l="1"/>
  <c r="H95" i="3" s="1"/>
  <c r="G94" i="3"/>
  <c r="F95" i="3" s="1"/>
  <c r="I121" i="2"/>
  <c r="K58" i="4"/>
  <c r="F59" i="4" s="1"/>
  <c r="J58" i="4"/>
  <c r="L59" i="4" s="1"/>
  <c r="D93" i="2"/>
  <c r="M59" i="4"/>
  <c r="I95" i="3" l="1"/>
  <c r="H96" i="3" s="1"/>
  <c r="G95" i="3"/>
  <c r="F96" i="3" s="1"/>
  <c r="I122" i="2"/>
  <c r="D94" i="2"/>
  <c r="H59" i="4"/>
  <c r="I59" i="4" s="1"/>
  <c r="I96" i="3" l="1"/>
  <c r="H97" i="3" s="1"/>
  <c r="G96" i="3"/>
  <c r="F97" i="3" s="1"/>
  <c r="I123" i="2"/>
  <c r="K59" i="4"/>
  <c r="F60" i="4" s="1"/>
  <c r="J59" i="4"/>
  <c r="L60" i="4" s="1"/>
  <c r="D95" i="2"/>
  <c r="M60" i="4"/>
  <c r="I97" i="3" l="1"/>
  <c r="H98" i="3" s="1"/>
  <c r="G97" i="3"/>
  <c r="F98" i="3" s="1"/>
  <c r="I124" i="2"/>
  <c r="D96" i="2"/>
  <c r="H60" i="4"/>
  <c r="I60" i="4" s="1"/>
  <c r="I98" i="3" l="1"/>
  <c r="H99" i="3" s="1"/>
  <c r="G98" i="3"/>
  <c r="F99" i="3" s="1"/>
  <c r="I125" i="2"/>
  <c r="K60" i="4"/>
  <c r="F61" i="4" s="1"/>
  <c r="J60" i="4"/>
  <c r="L61" i="4" s="1"/>
  <c r="D97" i="2"/>
  <c r="M61" i="4"/>
  <c r="G99" i="3" l="1"/>
  <c r="F100" i="3" s="1"/>
  <c r="I99" i="3"/>
  <c r="H100" i="3" s="1"/>
  <c r="I126" i="2"/>
  <c r="D98" i="2"/>
  <c r="H61" i="4"/>
  <c r="I61" i="4" s="1"/>
  <c r="G100" i="3" l="1"/>
  <c r="F101" i="3" s="1"/>
  <c r="I100" i="3"/>
  <c r="H101" i="3" s="1"/>
  <c r="I127" i="2"/>
  <c r="K61" i="4"/>
  <c r="F62" i="4" s="1"/>
  <c r="J61" i="4"/>
  <c r="L62" i="4" s="1"/>
  <c r="D99" i="2"/>
  <c r="M62" i="4"/>
  <c r="G101" i="3" l="1"/>
  <c r="F102" i="3" s="1"/>
  <c r="I101" i="3"/>
  <c r="H102" i="3" s="1"/>
  <c r="I128" i="2"/>
  <c r="D100" i="2"/>
  <c r="H62" i="4"/>
  <c r="I62" i="4" s="1"/>
  <c r="I102" i="3" l="1"/>
  <c r="H103" i="3" s="1"/>
  <c r="G102" i="3"/>
  <c r="F103" i="3" s="1"/>
  <c r="I129" i="2"/>
  <c r="K62" i="4"/>
  <c r="F63" i="4" s="1"/>
  <c r="J62" i="4"/>
  <c r="L63" i="4" s="1"/>
  <c r="D101" i="2"/>
  <c r="M63" i="4"/>
  <c r="G103" i="3" l="1"/>
  <c r="F104" i="3" s="1"/>
  <c r="I103" i="3"/>
  <c r="H104" i="3" s="1"/>
  <c r="I130" i="2"/>
  <c r="D102" i="2"/>
  <c r="H63" i="4"/>
  <c r="I63" i="4" s="1"/>
  <c r="I104" i="3" l="1"/>
  <c r="H105" i="3" s="1"/>
  <c r="G104" i="3"/>
  <c r="F105" i="3" s="1"/>
  <c r="I131" i="2"/>
  <c r="K63" i="4"/>
  <c r="F64" i="4" s="1"/>
  <c r="J63" i="4"/>
  <c r="L64" i="4" s="1"/>
  <c r="D103" i="2"/>
  <c r="M64" i="4"/>
  <c r="G105" i="3" l="1"/>
  <c r="F106" i="3" s="1"/>
  <c r="I105" i="3"/>
  <c r="H106" i="3" s="1"/>
  <c r="I132" i="2"/>
  <c r="D104" i="2"/>
  <c r="H64" i="4"/>
  <c r="I64" i="4" s="1"/>
  <c r="G106" i="3" l="1"/>
  <c r="F107" i="3" s="1"/>
  <c r="I106" i="3"/>
  <c r="H107" i="3" s="1"/>
  <c r="I133" i="2"/>
  <c r="K64" i="4"/>
  <c r="F65" i="4" s="1"/>
  <c r="J64" i="4"/>
  <c r="L65" i="4" s="1"/>
  <c r="D105" i="2"/>
  <c r="M65" i="4"/>
  <c r="G107" i="3" l="1"/>
  <c r="F108" i="3" s="1"/>
  <c r="I107" i="3"/>
  <c r="H108" i="3" s="1"/>
  <c r="I134" i="2"/>
  <c r="D106" i="2"/>
  <c r="H65" i="4"/>
  <c r="I65" i="4" s="1"/>
  <c r="G108" i="3" l="1"/>
  <c r="F109" i="3" s="1"/>
  <c r="I108" i="3"/>
  <c r="H109" i="3" s="1"/>
  <c r="I135" i="2"/>
  <c r="K65" i="4"/>
  <c r="F66" i="4" s="1"/>
  <c r="J65" i="4"/>
  <c r="L66" i="4" s="1"/>
  <c r="D107" i="2"/>
  <c r="M66" i="4"/>
  <c r="I109" i="3" l="1"/>
  <c r="H110" i="3" s="1"/>
  <c r="G109" i="3"/>
  <c r="F110" i="3" s="1"/>
  <c r="I136" i="2"/>
  <c r="D108" i="2"/>
  <c r="H66" i="4"/>
  <c r="I66" i="4" s="1"/>
  <c r="I110" i="3" l="1"/>
  <c r="H111" i="3" s="1"/>
  <c r="G110" i="3"/>
  <c r="F111" i="3" s="1"/>
  <c r="I137" i="2"/>
  <c r="K66" i="4"/>
  <c r="F67" i="4" s="1"/>
  <c r="J66" i="4"/>
  <c r="L67" i="4" s="1"/>
  <c r="D109" i="2"/>
  <c r="M67" i="4"/>
  <c r="I111" i="3" l="1"/>
  <c r="H112" i="3" s="1"/>
  <c r="G111" i="3"/>
  <c r="F112" i="3" s="1"/>
  <c r="I138" i="2"/>
  <c r="D110" i="2"/>
  <c r="H67" i="4"/>
  <c r="I67" i="4" s="1"/>
  <c r="G112" i="3" l="1"/>
  <c r="F113" i="3" s="1"/>
  <c r="I112" i="3"/>
  <c r="H113" i="3" s="1"/>
  <c r="I139" i="2"/>
  <c r="K67" i="4"/>
  <c r="F68" i="4" s="1"/>
  <c r="J67" i="4"/>
  <c r="L68" i="4" s="1"/>
  <c r="D111" i="2"/>
  <c r="M68" i="4"/>
  <c r="G113" i="3" l="1"/>
  <c r="F114" i="3" s="1"/>
  <c r="I113" i="3"/>
  <c r="H114" i="3" s="1"/>
  <c r="I140" i="2"/>
  <c r="D112" i="2"/>
  <c r="H68" i="4"/>
  <c r="I68" i="4" s="1"/>
  <c r="G114" i="3" l="1"/>
  <c r="F115" i="3" s="1"/>
  <c r="I114" i="3"/>
  <c r="H115" i="3" s="1"/>
  <c r="I141" i="2"/>
  <c r="K68" i="4"/>
  <c r="F69" i="4" s="1"/>
  <c r="J68" i="4"/>
  <c r="L69" i="4" s="1"/>
  <c r="D113" i="2"/>
  <c r="M69" i="4"/>
  <c r="I115" i="3" l="1"/>
  <c r="H116" i="3" s="1"/>
  <c r="G115" i="3"/>
  <c r="F116" i="3" s="1"/>
  <c r="I142" i="2"/>
  <c r="D114" i="2"/>
  <c r="H69" i="4"/>
  <c r="I69" i="4" s="1"/>
  <c r="G116" i="3" l="1"/>
  <c r="F117" i="3" s="1"/>
  <c r="I116" i="3"/>
  <c r="H117" i="3" s="1"/>
  <c r="I143" i="2"/>
  <c r="K69" i="4"/>
  <c r="F70" i="4" s="1"/>
  <c r="J69" i="4"/>
  <c r="L70" i="4" s="1"/>
  <c r="D115" i="2"/>
  <c r="M70" i="4"/>
  <c r="I117" i="3" l="1"/>
  <c r="H118" i="3" s="1"/>
  <c r="G117" i="3"/>
  <c r="F118" i="3" s="1"/>
  <c r="I144" i="2"/>
  <c r="D116" i="2"/>
  <c r="H70" i="4"/>
  <c r="I70" i="4" s="1"/>
  <c r="I118" i="3" l="1"/>
  <c r="H119" i="3" s="1"/>
  <c r="G118" i="3"/>
  <c r="F119" i="3" s="1"/>
  <c r="I145" i="2"/>
  <c r="K70" i="4"/>
  <c r="F71" i="4" s="1"/>
  <c r="J70" i="4"/>
  <c r="L71" i="4" s="1"/>
  <c r="D117" i="2"/>
  <c r="M71" i="4"/>
  <c r="G119" i="3" l="1"/>
  <c r="F120" i="3" s="1"/>
  <c r="I119" i="3"/>
  <c r="H120" i="3" s="1"/>
  <c r="I146" i="2"/>
  <c r="D118" i="2"/>
  <c r="H71" i="4"/>
  <c r="I71" i="4" s="1"/>
  <c r="G120" i="3" l="1"/>
  <c r="F121" i="3" s="1"/>
  <c r="I120" i="3"/>
  <c r="H121" i="3" s="1"/>
  <c r="I147" i="2"/>
  <c r="K71" i="4"/>
  <c r="F72" i="4" s="1"/>
  <c r="J71" i="4"/>
  <c r="L72" i="4" s="1"/>
  <c r="D119" i="2"/>
  <c r="M72" i="4"/>
  <c r="I121" i="3" l="1"/>
  <c r="H122" i="3" s="1"/>
  <c r="G121" i="3"/>
  <c r="F122" i="3" s="1"/>
  <c r="I148" i="2"/>
  <c r="D120" i="2"/>
  <c r="H72" i="4"/>
  <c r="I72" i="4" s="1"/>
  <c r="G122" i="3" l="1"/>
  <c r="F123" i="3" s="1"/>
  <c r="I122" i="3"/>
  <c r="H123" i="3" s="1"/>
  <c r="I149" i="2"/>
  <c r="K72" i="4"/>
  <c r="F73" i="4" s="1"/>
  <c r="J72" i="4"/>
  <c r="L73" i="4" s="1"/>
  <c r="D121" i="2"/>
  <c r="M73" i="4"/>
  <c r="I123" i="3" l="1"/>
  <c r="H124" i="3" s="1"/>
  <c r="G123" i="3"/>
  <c r="F124" i="3" s="1"/>
  <c r="I150" i="2"/>
  <c r="D122" i="2"/>
  <c r="H73" i="4"/>
  <c r="I73" i="4" s="1"/>
  <c r="G124" i="3" l="1"/>
  <c r="F125" i="3" s="1"/>
  <c r="I124" i="3"/>
  <c r="H125" i="3" s="1"/>
  <c r="I151" i="2"/>
  <c r="K73" i="4"/>
  <c r="F74" i="4" s="1"/>
  <c r="J73" i="4"/>
  <c r="L74" i="4" s="1"/>
  <c r="D123" i="2"/>
  <c r="M74" i="4"/>
  <c r="I125" i="3" l="1"/>
  <c r="H126" i="3" s="1"/>
  <c r="G125" i="3"/>
  <c r="F126" i="3" s="1"/>
  <c r="I152" i="2"/>
  <c r="D124" i="2"/>
  <c r="H74" i="4"/>
  <c r="I74" i="4" s="1"/>
  <c r="G126" i="3" l="1"/>
  <c r="F127" i="3" s="1"/>
  <c r="I126" i="3"/>
  <c r="H127" i="3" s="1"/>
  <c r="I153" i="2"/>
  <c r="K74" i="4"/>
  <c r="F75" i="4" s="1"/>
  <c r="J74" i="4"/>
  <c r="L75" i="4" s="1"/>
  <c r="D125" i="2"/>
  <c r="M75" i="4"/>
  <c r="I127" i="3" l="1"/>
  <c r="H128" i="3" s="1"/>
  <c r="G127" i="3"/>
  <c r="F128" i="3" s="1"/>
  <c r="I154" i="2"/>
  <c r="D126" i="2"/>
  <c r="H75" i="4"/>
  <c r="I75" i="4" s="1"/>
  <c r="G128" i="3" l="1"/>
  <c r="F129" i="3" s="1"/>
  <c r="I128" i="3"/>
  <c r="H129" i="3" s="1"/>
  <c r="I155" i="2"/>
  <c r="K75" i="4"/>
  <c r="F76" i="4" s="1"/>
  <c r="J75" i="4"/>
  <c r="L76" i="4" s="1"/>
  <c r="D127" i="2"/>
  <c r="M76" i="4"/>
  <c r="I129" i="3" l="1"/>
  <c r="H130" i="3" s="1"/>
  <c r="G129" i="3"/>
  <c r="F130" i="3" s="1"/>
  <c r="I156" i="2"/>
  <c r="D128" i="2"/>
  <c r="H76" i="4"/>
  <c r="I76" i="4" s="1"/>
  <c r="I130" i="3" l="1"/>
  <c r="H131" i="3" s="1"/>
  <c r="G130" i="3"/>
  <c r="F131" i="3" s="1"/>
  <c r="I157" i="2"/>
  <c r="K76" i="4"/>
  <c r="F77" i="4" s="1"/>
  <c r="J76" i="4"/>
  <c r="L77" i="4" s="1"/>
  <c r="D129" i="2"/>
  <c r="M77" i="4"/>
  <c r="I131" i="3" l="1"/>
  <c r="H132" i="3" s="1"/>
  <c r="G131" i="3"/>
  <c r="F132" i="3" s="1"/>
  <c r="I158" i="2"/>
  <c r="D130" i="2"/>
  <c r="H77" i="4"/>
  <c r="I77" i="4" s="1"/>
  <c r="I132" i="3" l="1"/>
  <c r="H133" i="3" s="1"/>
  <c r="G132" i="3"/>
  <c r="F133" i="3" s="1"/>
  <c r="I159" i="2"/>
  <c r="K77" i="4"/>
  <c r="F78" i="4" s="1"/>
  <c r="J77" i="4"/>
  <c r="L78" i="4" s="1"/>
  <c r="D131" i="2"/>
  <c r="M78" i="4"/>
  <c r="I133" i="3" l="1"/>
  <c r="H134" i="3" s="1"/>
  <c r="G133" i="3"/>
  <c r="F134" i="3" s="1"/>
  <c r="I160" i="2"/>
  <c r="D132" i="2"/>
  <c r="H78" i="4"/>
  <c r="I78" i="4" s="1"/>
  <c r="I134" i="3" l="1"/>
  <c r="H135" i="3" s="1"/>
  <c r="G134" i="3"/>
  <c r="F135" i="3" s="1"/>
  <c r="I161" i="2"/>
  <c r="K78" i="4"/>
  <c r="F79" i="4" s="1"/>
  <c r="J78" i="4"/>
  <c r="L79" i="4" s="1"/>
  <c r="D133" i="2"/>
  <c r="M79" i="4"/>
  <c r="I135" i="3" l="1"/>
  <c r="H136" i="3" s="1"/>
  <c r="G135" i="3"/>
  <c r="F136" i="3" s="1"/>
  <c r="I162" i="2"/>
  <c r="D134" i="2"/>
  <c r="H79" i="4"/>
  <c r="I79" i="4" s="1"/>
  <c r="G136" i="3" l="1"/>
  <c r="F137" i="3" s="1"/>
  <c r="I136" i="3"/>
  <c r="H137" i="3" s="1"/>
  <c r="I163" i="2"/>
  <c r="K79" i="4"/>
  <c r="F80" i="4" s="1"/>
  <c r="J79" i="4"/>
  <c r="L80" i="4" s="1"/>
  <c r="D135" i="2"/>
  <c r="M80" i="4"/>
  <c r="G137" i="3" l="1"/>
  <c r="F138" i="3" s="1"/>
  <c r="I137" i="3"/>
  <c r="H138" i="3" s="1"/>
  <c r="I164" i="2"/>
  <c r="D136" i="2"/>
  <c r="H80" i="4"/>
  <c r="I80" i="4" s="1"/>
  <c r="G138" i="3" l="1"/>
  <c r="F139" i="3" s="1"/>
  <c r="I138" i="3"/>
  <c r="H139" i="3" s="1"/>
  <c r="I165" i="2"/>
  <c r="K80" i="4"/>
  <c r="F81" i="4" s="1"/>
  <c r="J80" i="4"/>
  <c r="L81" i="4" s="1"/>
  <c r="D137" i="2"/>
  <c r="M81" i="4"/>
  <c r="G139" i="3" l="1"/>
  <c r="F140" i="3" s="1"/>
  <c r="I139" i="3"/>
  <c r="H140" i="3" s="1"/>
  <c r="I166" i="2"/>
  <c r="D138" i="2"/>
  <c r="H81" i="4"/>
  <c r="I81" i="4" s="1"/>
  <c r="G140" i="3" l="1"/>
  <c r="F141" i="3" s="1"/>
  <c r="I140" i="3"/>
  <c r="H141" i="3" s="1"/>
  <c r="I167" i="2"/>
  <c r="K81" i="4"/>
  <c r="F82" i="4" s="1"/>
  <c r="J81" i="4"/>
  <c r="L82" i="4" s="1"/>
  <c r="D139" i="2"/>
  <c r="M82" i="4"/>
  <c r="I141" i="3" l="1"/>
  <c r="H142" i="3" s="1"/>
  <c r="G141" i="3"/>
  <c r="F142" i="3" s="1"/>
  <c r="I168" i="2"/>
  <c r="D140" i="2"/>
  <c r="H82" i="4"/>
  <c r="I82" i="4" s="1"/>
  <c r="I142" i="3" l="1"/>
  <c r="H143" i="3" s="1"/>
  <c r="G142" i="3"/>
  <c r="F143" i="3" s="1"/>
  <c r="I169" i="2"/>
  <c r="K82" i="4"/>
  <c r="F83" i="4" s="1"/>
  <c r="J82" i="4"/>
  <c r="L83" i="4" s="1"/>
  <c r="D141" i="2"/>
  <c r="M83" i="4"/>
  <c r="I143" i="3" l="1"/>
  <c r="H144" i="3" s="1"/>
  <c r="G143" i="3"/>
  <c r="F144" i="3" s="1"/>
  <c r="I170" i="2"/>
  <c r="D142" i="2"/>
  <c r="H83" i="4"/>
  <c r="I83" i="4" s="1"/>
  <c r="G144" i="3" l="1"/>
  <c r="F145" i="3" s="1"/>
  <c r="I144" i="3"/>
  <c r="H145" i="3" s="1"/>
  <c r="I171" i="2"/>
  <c r="K83" i="4"/>
  <c r="F84" i="4" s="1"/>
  <c r="J83" i="4"/>
  <c r="L84" i="4" s="1"/>
  <c r="D143" i="2"/>
  <c r="M84" i="4"/>
  <c r="G145" i="3" l="1"/>
  <c r="F146" i="3" s="1"/>
  <c r="I145" i="3"/>
  <c r="H146" i="3" s="1"/>
  <c r="I172" i="2"/>
  <c r="D144" i="2"/>
  <c r="H84" i="4"/>
  <c r="I84" i="4" s="1"/>
  <c r="I146" i="3" l="1"/>
  <c r="H147" i="3" s="1"/>
  <c r="G146" i="3"/>
  <c r="F147" i="3" s="1"/>
  <c r="I173" i="2"/>
  <c r="K84" i="4"/>
  <c r="F85" i="4" s="1"/>
  <c r="J84" i="4"/>
  <c r="L85" i="4" s="1"/>
  <c r="D145" i="2"/>
  <c r="M85" i="4"/>
  <c r="I147" i="3" l="1"/>
  <c r="H148" i="3" s="1"/>
  <c r="G147" i="3"/>
  <c r="F148" i="3" s="1"/>
  <c r="I174" i="2"/>
  <c r="D146" i="2"/>
  <c r="H85" i="4"/>
  <c r="I85" i="4" s="1"/>
  <c r="G148" i="3" l="1"/>
  <c r="F149" i="3" s="1"/>
  <c r="I148" i="3"/>
  <c r="H149" i="3" s="1"/>
  <c r="I175" i="2"/>
  <c r="K85" i="4"/>
  <c r="F86" i="4" s="1"/>
  <c r="J85" i="4"/>
  <c r="L86" i="4" s="1"/>
  <c r="D147" i="2"/>
  <c r="M86" i="4"/>
  <c r="I149" i="3" l="1"/>
  <c r="H150" i="3" s="1"/>
  <c r="G149" i="3"/>
  <c r="F150" i="3" s="1"/>
  <c r="I176" i="2"/>
  <c r="D148" i="2"/>
  <c r="H86" i="4"/>
  <c r="I86" i="4" s="1"/>
  <c r="I150" i="3" l="1"/>
  <c r="H151" i="3" s="1"/>
  <c r="G150" i="3"/>
  <c r="F151" i="3" s="1"/>
  <c r="I177" i="2"/>
  <c r="K86" i="4"/>
  <c r="F87" i="4" s="1"/>
  <c r="J86" i="4"/>
  <c r="L87" i="4" s="1"/>
  <c r="D149" i="2"/>
  <c r="M87" i="4"/>
  <c r="G151" i="3" l="1"/>
  <c r="F152" i="3" s="1"/>
  <c r="I151" i="3"/>
  <c r="H152" i="3" s="1"/>
  <c r="I178" i="2"/>
  <c r="H87" i="4"/>
  <c r="I87" i="4" s="1"/>
  <c r="M88" i="4" s="1"/>
  <c r="D150" i="2"/>
  <c r="G152" i="3" l="1"/>
  <c r="F153" i="3" s="1"/>
  <c r="I152" i="3"/>
  <c r="H153" i="3" s="1"/>
  <c r="K87" i="4"/>
  <c r="F88" i="4" s="1"/>
  <c r="J87" i="4"/>
  <c r="L88" i="4" s="1"/>
  <c r="I179" i="2"/>
  <c r="D151" i="2"/>
  <c r="I153" i="3" l="1"/>
  <c r="H154" i="3" s="1"/>
  <c r="G153" i="3"/>
  <c r="F154" i="3" s="1"/>
  <c r="H88" i="4"/>
  <c r="I88" i="4" s="1"/>
  <c r="J88" i="4" s="1"/>
  <c r="L89" i="4" s="1"/>
  <c r="I180" i="2"/>
  <c r="D152" i="2"/>
  <c r="I154" i="3" l="1"/>
  <c r="H155" i="3" s="1"/>
  <c r="G154" i="3"/>
  <c r="F155" i="3" s="1"/>
  <c r="M89" i="4"/>
  <c r="K88" i="4"/>
  <c r="F89" i="4" s="1"/>
  <c r="H89" i="4" s="1"/>
  <c r="I89" i="4" s="1"/>
  <c r="I181" i="2"/>
  <c r="D153" i="2"/>
  <c r="G155" i="3" l="1"/>
  <c r="F156" i="3" s="1"/>
  <c r="I155" i="3"/>
  <c r="H156" i="3" s="1"/>
  <c r="I182" i="2"/>
  <c r="K89" i="4"/>
  <c r="F90" i="4" s="1"/>
  <c r="J89" i="4"/>
  <c r="L90" i="4" s="1"/>
  <c r="D154" i="2"/>
  <c r="M90" i="4"/>
  <c r="G156" i="3" l="1"/>
  <c r="F157" i="3" s="1"/>
  <c r="I156" i="3"/>
  <c r="H157" i="3" s="1"/>
  <c r="I183" i="2"/>
  <c r="D155" i="2"/>
  <c r="H90" i="4"/>
  <c r="I90" i="4" s="1"/>
  <c r="G157" i="3" l="1"/>
  <c r="F158" i="3" s="1"/>
  <c r="I157" i="3"/>
  <c r="H158" i="3" s="1"/>
  <c r="I184" i="2"/>
  <c r="K90" i="4"/>
  <c r="F91" i="4" s="1"/>
  <c r="J90" i="4"/>
  <c r="L91" i="4" s="1"/>
  <c r="D156" i="2"/>
  <c r="M91" i="4"/>
  <c r="G158" i="3" l="1"/>
  <c r="F159" i="3" s="1"/>
  <c r="I158" i="3"/>
  <c r="H159" i="3" s="1"/>
  <c r="I185" i="2"/>
  <c r="D157" i="2"/>
  <c r="H91" i="4"/>
  <c r="I91" i="4" s="1"/>
  <c r="G159" i="3" l="1"/>
  <c r="F160" i="3" s="1"/>
  <c r="I159" i="3"/>
  <c r="H160" i="3" s="1"/>
  <c r="I186" i="2"/>
  <c r="K91" i="4"/>
  <c r="F92" i="4" s="1"/>
  <c r="J91" i="4"/>
  <c r="L92" i="4" s="1"/>
  <c r="D158" i="2"/>
  <c r="M92" i="4"/>
  <c r="I160" i="3" l="1"/>
  <c r="H161" i="3" s="1"/>
  <c r="G160" i="3"/>
  <c r="F161" i="3" s="1"/>
  <c r="I187" i="2"/>
  <c r="D159" i="2"/>
  <c r="H92" i="4"/>
  <c r="I92" i="4" s="1"/>
  <c r="G161" i="3" l="1"/>
  <c r="F162" i="3" s="1"/>
  <c r="I161" i="3"/>
  <c r="H162" i="3" s="1"/>
  <c r="I188" i="2"/>
  <c r="K92" i="4"/>
  <c r="F93" i="4" s="1"/>
  <c r="J92" i="4"/>
  <c r="L93" i="4" s="1"/>
  <c r="D160" i="2"/>
  <c r="M93" i="4"/>
  <c r="I162" i="3" l="1"/>
  <c r="H163" i="3" s="1"/>
  <c r="G162" i="3"/>
  <c r="F163" i="3" s="1"/>
  <c r="I189" i="2"/>
  <c r="D161" i="2"/>
  <c r="H93" i="4"/>
  <c r="I93" i="4" s="1"/>
  <c r="G163" i="3" l="1"/>
  <c r="F164" i="3" s="1"/>
  <c r="I163" i="3"/>
  <c r="H164" i="3" s="1"/>
  <c r="I190" i="2"/>
  <c r="K93" i="4"/>
  <c r="F94" i="4" s="1"/>
  <c r="J93" i="4"/>
  <c r="L94" i="4" s="1"/>
  <c r="D162" i="2"/>
  <c r="M94" i="4"/>
  <c r="I164" i="3" l="1"/>
  <c r="H165" i="3" s="1"/>
  <c r="G164" i="3"/>
  <c r="F165" i="3" s="1"/>
  <c r="I191" i="2"/>
  <c r="D163" i="2"/>
  <c r="H94" i="4"/>
  <c r="I94" i="4" s="1"/>
  <c r="M95" i="4" s="1"/>
  <c r="I165" i="3" l="1"/>
  <c r="H166" i="3" s="1"/>
  <c r="G165" i="3"/>
  <c r="F166" i="3" s="1"/>
  <c r="I192" i="2"/>
  <c r="D164" i="2"/>
  <c r="K94" i="4"/>
  <c r="F95" i="4" s="1"/>
  <c r="J94" i="4"/>
  <c r="L95" i="4" s="1"/>
  <c r="I166" i="3" l="1"/>
  <c r="H167" i="3" s="1"/>
  <c r="G166" i="3"/>
  <c r="F167" i="3" s="1"/>
  <c r="H95" i="4"/>
  <c r="I95" i="4" s="1"/>
  <c r="M96" i="4" s="1"/>
  <c r="I193" i="2"/>
  <c r="D165" i="2"/>
  <c r="I167" i="3" l="1"/>
  <c r="H168" i="3" s="1"/>
  <c r="G167" i="3"/>
  <c r="F168" i="3" s="1"/>
  <c r="K95" i="4"/>
  <c r="F96" i="4" s="1"/>
  <c r="J95" i="4"/>
  <c r="L96" i="4" s="1"/>
  <c r="I194" i="2"/>
  <c r="D166" i="2"/>
  <c r="G168" i="3" l="1"/>
  <c r="F169" i="3" s="1"/>
  <c r="I168" i="3"/>
  <c r="H169" i="3" s="1"/>
  <c r="H96" i="4"/>
  <c r="I96" i="4" s="1"/>
  <c r="J96" i="4" s="1"/>
  <c r="L97" i="4" s="1"/>
  <c r="I195" i="2"/>
  <c r="D167" i="2"/>
  <c r="G169" i="3" l="1"/>
  <c r="F170" i="3" s="1"/>
  <c r="I169" i="3"/>
  <c r="H170" i="3" s="1"/>
  <c r="K96" i="4"/>
  <c r="F97" i="4" s="1"/>
  <c r="H97" i="4" s="1"/>
  <c r="I97" i="4" s="1"/>
  <c r="K97" i="4" s="1"/>
  <c r="F98" i="4" s="1"/>
  <c r="M97" i="4"/>
  <c r="I196" i="2"/>
  <c r="D168" i="2"/>
  <c r="G170" i="3" l="1"/>
  <c r="F171" i="3" s="1"/>
  <c r="I170" i="3"/>
  <c r="H171" i="3" s="1"/>
  <c r="J97" i="4"/>
  <c r="L98" i="4" s="1"/>
  <c r="H98" i="4" s="1"/>
  <c r="I98" i="4" s="1"/>
  <c r="K98" i="4" s="1"/>
  <c r="F99" i="4" s="1"/>
  <c r="M98" i="4"/>
  <c r="I197" i="2"/>
  <c r="D169" i="2"/>
  <c r="I171" i="3" l="1"/>
  <c r="H172" i="3" s="1"/>
  <c r="G171" i="3"/>
  <c r="F172" i="3" s="1"/>
  <c r="J98" i="4"/>
  <c r="L99" i="4" s="1"/>
  <c r="H99" i="4" s="1"/>
  <c r="I99" i="4" s="1"/>
  <c r="M100" i="4" s="1"/>
  <c r="M99" i="4"/>
  <c r="I198" i="2"/>
  <c r="D170" i="2"/>
  <c r="G172" i="3" l="1"/>
  <c r="F173" i="3" s="1"/>
  <c r="I172" i="3"/>
  <c r="H173" i="3" s="1"/>
  <c r="I199" i="2"/>
  <c r="K99" i="4"/>
  <c r="F100" i="4" s="1"/>
  <c r="J99" i="4"/>
  <c r="L100" i="4" s="1"/>
  <c r="H100" i="4" s="1"/>
  <c r="I100" i="4" s="1"/>
  <c r="D171" i="2"/>
  <c r="G173" i="3" l="1"/>
  <c r="F174" i="3" s="1"/>
  <c r="I173" i="3"/>
  <c r="H174" i="3" s="1"/>
  <c r="I200" i="2"/>
  <c r="K100" i="4"/>
  <c r="F101" i="4" s="1"/>
  <c r="J100" i="4"/>
  <c r="L101" i="4" s="1"/>
  <c r="M101" i="4"/>
  <c r="D172" i="2"/>
  <c r="G174" i="3" l="1"/>
  <c r="F175" i="3" s="1"/>
  <c r="I174" i="3"/>
  <c r="H175" i="3" s="1"/>
  <c r="I201" i="2"/>
  <c r="D173" i="2"/>
  <c r="H101" i="4"/>
  <c r="I101" i="4" s="1"/>
  <c r="M102" i="4" s="1"/>
  <c r="G175" i="3" l="1"/>
  <c r="F176" i="3" s="1"/>
  <c r="I175" i="3"/>
  <c r="H176" i="3" s="1"/>
  <c r="I202" i="2"/>
  <c r="K101" i="4"/>
  <c r="F102" i="4" s="1"/>
  <c r="J101" i="4"/>
  <c r="L102" i="4" s="1"/>
  <c r="H102" i="4" s="1"/>
  <c r="I102" i="4" s="1"/>
  <c r="D174" i="2"/>
  <c r="I176" i="3" l="1"/>
  <c r="H177" i="3" s="1"/>
  <c r="G176" i="3"/>
  <c r="F177" i="3" s="1"/>
  <c r="I203" i="2"/>
  <c r="K102" i="4"/>
  <c r="F103" i="4" s="1"/>
  <c r="J102" i="4"/>
  <c r="L103" i="4" s="1"/>
  <c r="M103" i="4"/>
  <c r="D175" i="2"/>
  <c r="I177" i="3" l="1"/>
  <c r="H178" i="3" s="1"/>
  <c r="G177" i="3"/>
  <c r="F178" i="3" s="1"/>
  <c r="I204" i="2"/>
  <c r="D176" i="2"/>
  <c r="H103" i="4"/>
  <c r="I103" i="4" s="1"/>
  <c r="M104" i="4" s="1"/>
  <c r="G178" i="3" l="1"/>
  <c r="F179" i="3" s="1"/>
  <c r="I178" i="3"/>
  <c r="H179" i="3" s="1"/>
  <c r="I205" i="2"/>
  <c r="K103" i="4"/>
  <c r="F104" i="4" s="1"/>
  <c r="J103" i="4"/>
  <c r="L104" i="4" s="1"/>
  <c r="D177" i="2"/>
  <c r="H104" i="4" l="1"/>
  <c r="I104" i="4" s="1"/>
  <c r="I179" i="3"/>
  <c r="H180" i="3" s="1"/>
  <c r="G179" i="3"/>
  <c r="F180" i="3" s="1"/>
  <c r="I206" i="2"/>
  <c r="K104" i="4"/>
  <c r="F105" i="4" s="1"/>
  <c r="J104" i="4"/>
  <c r="L105" i="4" s="1"/>
  <c r="M105" i="4"/>
  <c r="D178" i="2"/>
  <c r="G180" i="3" l="1"/>
  <c r="F181" i="3" s="1"/>
  <c r="I180" i="3"/>
  <c r="H181" i="3" s="1"/>
  <c r="I207" i="2"/>
  <c r="D179" i="2"/>
  <c r="H105" i="4"/>
  <c r="I105" i="4" s="1"/>
  <c r="M106" i="4" s="1"/>
  <c r="I181" i="3" l="1"/>
  <c r="H182" i="3" s="1"/>
  <c r="G181" i="3"/>
  <c r="F182" i="3" s="1"/>
  <c r="I208" i="2"/>
  <c r="K105" i="4"/>
  <c r="F106" i="4" s="1"/>
  <c r="J105" i="4"/>
  <c r="L106" i="4" s="1"/>
  <c r="D180" i="2"/>
  <c r="H106" i="4" l="1"/>
  <c r="I106" i="4" s="1"/>
  <c r="G182" i="3"/>
  <c r="F183" i="3" s="1"/>
  <c r="I182" i="3"/>
  <c r="H183" i="3" s="1"/>
  <c r="I209" i="2"/>
  <c r="K106" i="4"/>
  <c r="F107" i="4" s="1"/>
  <c r="J106" i="4"/>
  <c r="L107" i="4" s="1"/>
  <c r="M107" i="4"/>
  <c r="D181" i="2"/>
  <c r="G183" i="3" l="1"/>
  <c r="F184" i="3" s="1"/>
  <c r="I183" i="3"/>
  <c r="H184" i="3" s="1"/>
  <c r="I210" i="2"/>
  <c r="D182" i="2"/>
  <c r="H107" i="4"/>
  <c r="I107" i="4" s="1"/>
  <c r="M108" i="4" s="1"/>
  <c r="G184" i="3" l="1"/>
  <c r="F185" i="3" s="1"/>
  <c r="I184" i="3"/>
  <c r="H185" i="3" s="1"/>
  <c r="I211" i="2"/>
  <c r="K107" i="4"/>
  <c r="F108" i="4" s="1"/>
  <c r="J107" i="4"/>
  <c r="L108" i="4" s="1"/>
  <c r="H108" i="4" s="1"/>
  <c r="I108" i="4" s="1"/>
  <c r="D183" i="2"/>
  <c r="I185" i="3" l="1"/>
  <c r="H186" i="3" s="1"/>
  <c r="G185" i="3"/>
  <c r="F186" i="3" s="1"/>
  <c r="I212" i="2"/>
  <c r="K108" i="4"/>
  <c r="F109" i="4" s="1"/>
  <c r="J108" i="4"/>
  <c r="L109" i="4" s="1"/>
  <c r="M109" i="4"/>
  <c r="D184" i="2"/>
  <c r="I186" i="3" l="1"/>
  <c r="H187" i="3" s="1"/>
  <c r="G186" i="3"/>
  <c r="F187" i="3" s="1"/>
  <c r="I213" i="2"/>
  <c r="D185" i="2"/>
  <c r="H109" i="4"/>
  <c r="I109" i="4" s="1"/>
  <c r="M110" i="4" s="1"/>
  <c r="I187" i="3" l="1"/>
  <c r="H188" i="3" s="1"/>
  <c r="G187" i="3"/>
  <c r="F188" i="3" s="1"/>
  <c r="I214" i="2"/>
  <c r="K109" i="4"/>
  <c r="F110" i="4" s="1"/>
  <c r="J109" i="4"/>
  <c r="L110" i="4" s="1"/>
  <c r="D186" i="2"/>
  <c r="I188" i="3" l="1"/>
  <c r="H189" i="3" s="1"/>
  <c r="G188" i="3"/>
  <c r="F189" i="3" s="1"/>
  <c r="H110" i="4"/>
  <c r="I110" i="4" s="1"/>
  <c r="J110" i="4" s="1"/>
  <c r="L111" i="4" s="1"/>
  <c r="I215" i="2"/>
  <c r="D187" i="2"/>
  <c r="I189" i="3" l="1"/>
  <c r="H190" i="3" s="1"/>
  <c r="G189" i="3"/>
  <c r="F190" i="3" s="1"/>
  <c r="K110" i="4"/>
  <c r="F111" i="4" s="1"/>
  <c r="H111" i="4" s="1"/>
  <c r="I111" i="4" s="1"/>
  <c r="M111" i="4"/>
  <c r="I216" i="2"/>
  <c r="D188" i="2"/>
  <c r="G190" i="3" l="1"/>
  <c r="F191" i="3" s="1"/>
  <c r="I190" i="3"/>
  <c r="H191" i="3" s="1"/>
  <c r="M112" i="4"/>
  <c r="I217" i="2"/>
  <c r="K111" i="4"/>
  <c r="F112" i="4" s="1"/>
  <c r="J111" i="4"/>
  <c r="L112" i="4" s="1"/>
  <c r="D189" i="2"/>
  <c r="I191" i="3" l="1"/>
  <c r="H192" i="3" s="1"/>
  <c r="G191" i="3"/>
  <c r="F192" i="3" s="1"/>
  <c r="H112" i="4"/>
  <c r="I112" i="4" s="1"/>
  <c r="J112" i="4" s="1"/>
  <c r="L113" i="4" s="1"/>
  <c r="I218" i="2"/>
  <c r="M113" i="4"/>
  <c r="D190" i="2"/>
  <c r="I192" i="3" l="1"/>
  <c r="H193" i="3" s="1"/>
  <c r="G192" i="3"/>
  <c r="F193" i="3" s="1"/>
  <c r="K112" i="4"/>
  <c r="F113" i="4" s="1"/>
  <c r="H113" i="4" s="1"/>
  <c r="I113" i="4" s="1"/>
  <c r="M114" i="4" s="1"/>
  <c r="I219" i="2"/>
  <c r="D191" i="2"/>
  <c r="I193" i="3" l="1"/>
  <c r="H194" i="3" s="1"/>
  <c r="G193" i="3"/>
  <c r="F194" i="3" s="1"/>
  <c r="I220" i="2"/>
  <c r="I221" i="2" s="1"/>
  <c r="K113" i="4"/>
  <c r="F114" i="4" s="1"/>
  <c r="J113" i="4"/>
  <c r="L114" i="4" s="1"/>
  <c r="D192" i="2"/>
  <c r="G194" i="3" l="1"/>
  <c r="F195" i="3" s="1"/>
  <c r="I194" i="3"/>
  <c r="H195" i="3" s="1"/>
  <c r="H114" i="4"/>
  <c r="I114" i="4" s="1"/>
  <c r="K114" i="4" s="1"/>
  <c r="F115" i="4" s="1"/>
  <c r="D193" i="2"/>
  <c r="I195" i="3" l="1"/>
  <c r="H196" i="3" s="1"/>
  <c r="G195" i="3"/>
  <c r="F196" i="3" s="1"/>
  <c r="J114" i="4"/>
  <c r="L115" i="4" s="1"/>
  <c r="H115" i="4" s="1"/>
  <c r="I115" i="4" s="1"/>
  <c r="M116" i="4" s="1"/>
  <c r="M115" i="4"/>
  <c r="D194" i="2"/>
  <c r="G196" i="3" l="1"/>
  <c r="F197" i="3" s="1"/>
  <c r="I196" i="3"/>
  <c r="H197" i="3" s="1"/>
  <c r="K115" i="4"/>
  <c r="F116" i="4" s="1"/>
  <c r="J115" i="4"/>
  <c r="L116" i="4" s="1"/>
  <c r="D195" i="2"/>
  <c r="G197" i="3" l="1"/>
  <c r="F198" i="3" s="1"/>
  <c r="I197" i="3"/>
  <c r="H198" i="3" s="1"/>
  <c r="H116" i="4"/>
  <c r="I116" i="4" s="1"/>
  <c r="K116" i="4" s="1"/>
  <c r="F117" i="4" s="1"/>
  <c r="D196" i="2"/>
  <c r="G198" i="3" l="1"/>
  <c r="F199" i="3" s="1"/>
  <c r="I198" i="3"/>
  <c r="H199" i="3" s="1"/>
  <c r="J116" i="4"/>
  <c r="L117" i="4" s="1"/>
  <c r="H117" i="4" s="1"/>
  <c r="I117" i="4" s="1"/>
  <c r="M118" i="4" s="1"/>
  <c r="M117" i="4"/>
  <c r="D197" i="2"/>
  <c r="I199" i="3" l="1"/>
  <c r="H200" i="3" s="1"/>
  <c r="G199" i="3"/>
  <c r="F200" i="3" s="1"/>
  <c r="K117" i="4"/>
  <c r="F118" i="4" s="1"/>
  <c r="J117" i="4"/>
  <c r="L118" i="4" s="1"/>
  <c r="D198" i="2"/>
  <c r="I200" i="3" l="1"/>
  <c r="H201" i="3" s="1"/>
  <c r="G200" i="3"/>
  <c r="F201" i="3" s="1"/>
  <c r="H118" i="4"/>
  <c r="I118" i="4" s="1"/>
  <c r="K118" i="4" s="1"/>
  <c r="F119" i="4" s="1"/>
  <c r="D199" i="2"/>
  <c r="G201" i="3" l="1"/>
  <c r="F202" i="3" s="1"/>
  <c r="I201" i="3"/>
  <c r="H202" i="3" s="1"/>
  <c r="J118" i="4"/>
  <c r="L119" i="4" s="1"/>
  <c r="H119" i="4" s="1"/>
  <c r="I119" i="4" s="1"/>
  <c r="M120" i="4" s="1"/>
  <c r="M119" i="4"/>
  <c r="D200" i="2"/>
  <c r="G202" i="3" l="1"/>
  <c r="F203" i="3" s="1"/>
  <c r="I202" i="3"/>
  <c r="H203" i="3" s="1"/>
  <c r="K119" i="4"/>
  <c r="F120" i="4" s="1"/>
  <c r="J119" i="4"/>
  <c r="L120" i="4" s="1"/>
  <c r="D201" i="2"/>
  <c r="I203" i="3" l="1"/>
  <c r="H204" i="3" s="1"/>
  <c r="G203" i="3"/>
  <c r="F204" i="3" s="1"/>
  <c r="H120" i="4"/>
  <c r="I120" i="4" s="1"/>
  <c r="K120" i="4" s="1"/>
  <c r="F121" i="4" s="1"/>
  <c r="D202" i="2"/>
  <c r="I204" i="3" l="1"/>
  <c r="H205" i="3" s="1"/>
  <c r="G204" i="3"/>
  <c r="F205" i="3" s="1"/>
  <c r="J120" i="4"/>
  <c r="L121" i="4" s="1"/>
  <c r="H121" i="4" s="1"/>
  <c r="I121" i="4" s="1"/>
  <c r="M122" i="4" s="1"/>
  <c r="M121" i="4"/>
  <c r="D203" i="2"/>
  <c r="G205" i="3" l="1"/>
  <c r="F206" i="3" s="1"/>
  <c r="I205" i="3"/>
  <c r="H206" i="3" s="1"/>
  <c r="K121" i="4"/>
  <c r="F122" i="4" s="1"/>
  <c r="J121" i="4"/>
  <c r="L122" i="4" s="1"/>
  <c r="D204" i="2"/>
  <c r="G206" i="3" l="1"/>
  <c r="F207" i="3" s="1"/>
  <c r="I206" i="3"/>
  <c r="H207" i="3" s="1"/>
  <c r="H122" i="4"/>
  <c r="I122" i="4" s="1"/>
  <c r="K122" i="4" s="1"/>
  <c r="F123" i="4" s="1"/>
  <c r="D205" i="2"/>
  <c r="G207" i="3" l="1"/>
  <c r="F208" i="3" s="1"/>
  <c r="I207" i="3"/>
  <c r="H208" i="3" s="1"/>
  <c r="J122" i="4"/>
  <c r="L123" i="4" s="1"/>
  <c r="H123" i="4" s="1"/>
  <c r="I123" i="4" s="1"/>
  <c r="M124" i="4" s="1"/>
  <c r="M123" i="4"/>
  <c r="D206" i="2"/>
  <c r="G208" i="3" l="1"/>
  <c r="F209" i="3" s="1"/>
  <c r="I208" i="3"/>
  <c r="H209" i="3" s="1"/>
  <c r="K123" i="4"/>
  <c r="F124" i="4" s="1"/>
  <c r="J123" i="4"/>
  <c r="L124" i="4" s="1"/>
  <c r="D207" i="2"/>
  <c r="G209" i="3" l="1"/>
  <c r="F210" i="3" s="1"/>
  <c r="I209" i="3"/>
  <c r="H210" i="3" s="1"/>
  <c r="H124" i="4"/>
  <c r="I124" i="4" s="1"/>
  <c r="K124" i="4" s="1"/>
  <c r="F125" i="4" s="1"/>
  <c r="D208" i="2"/>
  <c r="G210" i="3" l="1"/>
  <c r="F211" i="3" s="1"/>
  <c r="I210" i="3"/>
  <c r="H211" i="3" s="1"/>
  <c r="J124" i="4"/>
  <c r="L125" i="4" s="1"/>
  <c r="H125" i="4" s="1"/>
  <c r="I125" i="4" s="1"/>
  <c r="M126" i="4" s="1"/>
  <c r="M125" i="4"/>
  <c r="D209" i="2"/>
  <c r="G211" i="3" l="1"/>
  <c r="F212" i="3" s="1"/>
  <c r="I211" i="3"/>
  <c r="H212" i="3" s="1"/>
  <c r="K125" i="4"/>
  <c r="F126" i="4" s="1"/>
  <c r="J125" i="4"/>
  <c r="L126" i="4" s="1"/>
  <c r="D210" i="2"/>
  <c r="I212" i="3" l="1"/>
  <c r="H213" i="3" s="1"/>
  <c r="G212" i="3"/>
  <c r="F213" i="3" s="1"/>
  <c r="H126" i="4"/>
  <c r="I126" i="4" s="1"/>
  <c r="K126" i="4" s="1"/>
  <c r="F127" i="4" s="1"/>
  <c r="D211" i="2"/>
  <c r="G213" i="3" l="1"/>
  <c r="F214" i="3" s="1"/>
  <c r="I213" i="3"/>
  <c r="H214" i="3" s="1"/>
  <c r="J126" i="4"/>
  <c r="L127" i="4" s="1"/>
  <c r="H127" i="4" s="1"/>
  <c r="I127" i="4" s="1"/>
  <c r="M128" i="4" s="1"/>
  <c r="M127" i="4"/>
  <c r="D212" i="2"/>
  <c r="G214" i="3" l="1"/>
  <c r="F215" i="3" s="1"/>
  <c r="I214" i="3"/>
  <c r="H215" i="3" s="1"/>
  <c r="K127" i="4"/>
  <c r="F128" i="4" s="1"/>
  <c r="J127" i="4"/>
  <c r="L128" i="4" s="1"/>
  <c r="D213" i="2"/>
  <c r="I215" i="3" l="1"/>
  <c r="H216" i="3" s="1"/>
  <c r="G215" i="3"/>
  <c r="F216" i="3" s="1"/>
  <c r="H128" i="4"/>
  <c r="I128" i="4" s="1"/>
  <c r="K128" i="4" s="1"/>
  <c r="F129" i="4" s="1"/>
  <c r="D214" i="2"/>
  <c r="G216" i="3" l="1"/>
  <c r="F217" i="3" s="1"/>
  <c r="I216" i="3"/>
  <c r="H217" i="3" s="1"/>
  <c r="J128" i="4"/>
  <c r="L129" i="4" s="1"/>
  <c r="H129" i="4" s="1"/>
  <c r="I129" i="4" s="1"/>
  <c r="M130" i="4" s="1"/>
  <c r="M129" i="4"/>
  <c r="D215" i="2"/>
  <c r="G217" i="3" l="1"/>
  <c r="F218" i="3" s="1"/>
  <c r="I217" i="3"/>
  <c r="H218" i="3" s="1"/>
  <c r="K129" i="4"/>
  <c r="F130" i="4" s="1"/>
  <c r="J129" i="4"/>
  <c r="L130" i="4" s="1"/>
  <c r="D216" i="2"/>
  <c r="G218" i="3" l="1"/>
  <c r="F219" i="3" s="1"/>
  <c r="I218" i="3"/>
  <c r="H219" i="3" s="1"/>
  <c r="H130" i="4"/>
  <c r="I130" i="4" s="1"/>
  <c r="K130" i="4" s="1"/>
  <c r="F131" i="4" s="1"/>
  <c r="D217" i="2"/>
  <c r="G219" i="3" l="1"/>
  <c r="F220" i="3" s="1"/>
  <c r="I219" i="3"/>
  <c r="H220" i="3" s="1"/>
  <c r="J130" i="4"/>
  <c r="L131" i="4" s="1"/>
  <c r="H131" i="4" s="1"/>
  <c r="I131" i="4" s="1"/>
  <c r="M131" i="4"/>
  <c r="D218" i="2"/>
  <c r="I220" i="3" l="1"/>
  <c r="H221" i="3" s="1"/>
  <c r="G220" i="3"/>
  <c r="F221" i="3" s="1"/>
  <c r="M132" i="4"/>
  <c r="K131" i="4"/>
  <c r="F132" i="4" s="1"/>
  <c r="J131" i="4"/>
  <c r="L132" i="4" s="1"/>
  <c r="D219" i="2"/>
  <c r="G221" i="3" l="1"/>
  <c r="F222" i="3" s="1"/>
  <c r="I221" i="3"/>
  <c r="H222" i="3" s="1"/>
  <c r="H132" i="4"/>
  <c r="I132" i="4" s="1"/>
  <c r="K132" i="4" s="1"/>
  <c r="F133" i="4" s="1"/>
  <c r="D220" i="2"/>
  <c r="G222" i="3" l="1"/>
  <c r="F223" i="3" s="1"/>
  <c r="I222" i="3"/>
  <c r="H223" i="3" s="1"/>
  <c r="J132" i="4"/>
  <c r="L133" i="4" s="1"/>
  <c r="H133" i="4" s="1"/>
  <c r="I133" i="4" s="1"/>
  <c r="M134" i="4" s="1"/>
  <c r="M133" i="4"/>
  <c r="D221" i="2"/>
  <c r="I223" i="3" l="1"/>
  <c r="H224" i="3" s="1"/>
  <c r="G223" i="3"/>
  <c r="F224" i="3" s="1"/>
  <c r="K133" i="4"/>
  <c r="F134" i="4" s="1"/>
  <c r="J133" i="4"/>
  <c r="L134" i="4" s="1"/>
  <c r="I224" i="3" l="1"/>
  <c r="H225" i="3" s="1"/>
  <c r="G224" i="3"/>
  <c r="F225" i="3" s="1"/>
  <c r="H134" i="4"/>
  <c r="I134" i="4" s="1"/>
  <c r="K134" i="4" s="1"/>
  <c r="F135" i="4" s="1"/>
  <c r="G225" i="3" l="1"/>
  <c r="F226" i="3" s="1"/>
  <c r="I225" i="3"/>
  <c r="H226" i="3" s="1"/>
  <c r="J134" i="4"/>
  <c r="L135" i="4" s="1"/>
  <c r="H135" i="4" s="1"/>
  <c r="I135" i="4" s="1"/>
  <c r="M135" i="4"/>
  <c r="G226" i="3" l="1"/>
  <c r="F227" i="3" s="1"/>
  <c r="I226" i="3"/>
  <c r="H227" i="3" s="1"/>
  <c r="M136" i="4"/>
  <c r="K135" i="4"/>
  <c r="F136" i="4" s="1"/>
  <c r="J135" i="4"/>
  <c r="L136" i="4" s="1"/>
  <c r="G227" i="3" l="1"/>
  <c r="F228" i="3" s="1"/>
  <c r="I227" i="3"/>
  <c r="H228" i="3" s="1"/>
  <c r="H136" i="4"/>
  <c r="I136" i="4" s="1"/>
  <c r="M137" i="4" s="1"/>
  <c r="G228" i="3" l="1"/>
  <c r="I228" i="3"/>
  <c r="J136" i="4"/>
  <c r="L137" i="4" s="1"/>
  <c r="K136" i="4"/>
  <c r="F137" i="4" s="1"/>
  <c r="H137" i="4" l="1"/>
  <c r="I137" i="4" s="1"/>
  <c r="J137" i="4" s="1"/>
  <c r="L138" i="4" s="1"/>
  <c r="M138" i="4" l="1"/>
  <c r="K137" i="4"/>
  <c r="F138" i="4" s="1"/>
  <c r="H138" i="4" s="1"/>
  <c r="I138" i="4" s="1"/>
  <c r="M139" i="4" l="1"/>
  <c r="K138" i="4"/>
  <c r="F139" i="4" s="1"/>
  <c r="J138" i="4"/>
  <c r="L139" i="4" s="1"/>
  <c r="H139" i="4" s="1"/>
  <c r="I139" i="4" s="1"/>
  <c r="K139" i="4" l="1"/>
  <c r="F140" i="4" s="1"/>
  <c r="J139" i="4"/>
  <c r="L140" i="4" s="1"/>
  <c r="M140" i="4"/>
  <c r="H140" i="4" l="1"/>
  <c r="I140" i="4" s="1"/>
  <c r="M141" i="4" s="1"/>
  <c r="K140" i="4" l="1"/>
  <c r="F141" i="4" s="1"/>
  <c r="J140" i="4"/>
  <c r="L141" i="4" s="1"/>
  <c r="H141" i="4" l="1"/>
  <c r="I141" i="4" s="1"/>
  <c r="K141" i="4" l="1"/>
  <c r="F142" i="4" s="1"/>
  <c r="J141" i="4"/>
  <c r="L142" i="4" s="1"/>
  <c r="M142" i="4"/>
  <c r="H142" i="4" l="1"/>
  <c r="I142" i="4" s="1"/>
  <c r="K142" i="4" s="1"/>
  <c r="F143" i="4" s="1"/>
  <c r="J142" i="4" l="1"/>
  <c r="L143" i="4" s="1"/>
  <c r="H143" i="4" s="1"/>
  <c r="I143" i="4" s="1"/>
  <c r="J143" i="4" s="1"/>
  <c r="L144" i="4" s="1"/>
  <c r="M143" i="4"/>
  <c r="M144" i="4" l="1"/>
  <c r="K143" i="4"/>
  <c r="F144" i="4" s="1"/>
  <c r="H144" i="4" s="1"/>
  <c r="I144" i="4" s="1"/>
  <c r="K144" i="4" l="1"/>
  <c r="F145" i="4" s="1"/>
  <c r="M145" i="4"/>
  <c r="J144" i="4"/>
  <c r="L145" i="4" s="1"/>
  <c r="H145" i="4" s="1"/>
  <c r="I145" i="4" s="1"/>
  <c r="K145" i="4" s="1"/>
  <c r="F146" i="4" s="1"/>
  <c r="J145" i="4" l="1"/>
  <c r="L146" i="4" s="1"/>
  <c r="H146" i="4" s="1"/>
  <c r="I146" i="4" s="1"/>
  <c r="J146" i="4" s="1"/>
  <c r="L147" i="4" s="1"/>
  <c r="M146" i="4"/>
  <c r="M147" i="4" l="1"/>
  <c r="K146" i="4"/>
  <c r="F147" i="4" s="1"/>
  <c r="H147" i="4" s="1"/>
  <c r="I147" i="4" s="1"/>
  <c r="K147" i="4" l="1"/>
  <c r="F148" i="4" s="1"/>
  <c r="M148" i="4"/>
  <c r="J147" i="4"/>
  <c r="L148" i="4" s="1"/>
  <c r="H148" i="4" s="1"/>
  <c r="I148" i="4" s="1"/>
  <c r="K148" i="4" s="1"/>
  <c r="F149" i="4" s="1"/>
  <c r="J148" i="4" l="1"/>
  <c r="L149" i="4" s="1"/>
  <c r="H149" i="4" s="1"/>
  <c r="I149" i="4" s="1"/>
  <c r="J149" i="4" s="1"/>
  <c r="L150" i="4" s="1"/>
  <c r="M149" i="4"/>
  <c r="M150" i="4" l="1"/>
  <c r="K149" i="4"/>
  <c r="F150" i="4" s="1"/>
  <c r="H150" i="4" s="1"/>
  <c r="I150" i="4" s="1"/>
  <c r="K150" i="4" l="1"/>
  <c r="F151" i="4" s="1"/>
  <c r="M151" i="4"/>
  <c r="J150" i="4"/>
  <c r="L151" i="4" s="1"/>
  <c r="H151" i="4" s="1"/>
  <c r="I151" i="4" s="1"/>
  <c r="K151" i="4" s="1"/>
  <c r="F152" i="4" s="1"/>
  <c r="J151" i="4" l="1"/>
  <c r="L152" i="4" s="1"/>
  <c r="H152" i="4" s="1"/>
  <c r="I152" i="4" s="1"/>
  <c r="M152" i="4"/>
  <c r="K152" i="4" l="1"/>
  <c r="F153" i="4" s="1"/>
  <c r="J152" i="4"/>
  <c r="L153" i="4" s="1"/>
  <c r="M153" i="4"/>
  <c r="H153" i="4" l="1"/>
  <c r="I153" i="4" s="1"/>
  <c r="K153" i="4" s="1"/>
  <c r="F154" i="4" s="1"/>
  <c r="J153" i="4" l="1"/>
  <c r="L154" i="4" s="1"/>
  <c r="H154" i="4" s="1"/>
  <c r="I154" i="4" s="1"/>
  <c r="M154" i="4"/>
  <c r="K154" i="4" l="1"/>
  <c r="F155" i="4" s="1"/>
  <c r="J154" i="4"/>
  <c r="L155" i="4" s="1"/>
  <c r="M155" i="4"/>
  <c r="H155" i="4" l="1"/>
  <c r="I155" i="4" s="1"/>
  <c r="K155" i="4" s="1"/>
  <c r="F156" i="4" s="1"/>
  <c r="J155" i="4" l="1"/>
  <c r="L156" i="4" s="1"/>
  <c r="H156" i="4" s="1"/>
  <c r="I156" i="4" s="1"/>
  <c r="M156" i="4"/>
  <c r="K156" i="4" l="1"/>
  <c r="F157" i="4" s="1"/>
  <c r="J156" i="4"/>
  <c r="L157" i="4" s="1"/>
  <c r="M157" i="4"/>
  <c r="H157" i="4" l="1"/>
  <c r="I157" i="4" s="1"/>
  <c r="K157" i="4" s="1"/>
  <c r="F158" i="4" s="1"/>
  <c r="J157" i="4" l="1"/>
  <c r="L158" i="4" s="1"/>
  <c r="H158" i="4" s="1"/>
  <c r="I158" i="4" s="1"/>
  <c r="M158" i="4"/>
  <c r="K158" i="4" l="1"/>
  <c r="F159" i="4" s="1"/>
  <c r="J158" i="4"/>
  <c r="L159" i="4" s="1"/>
  <c r="M159" i="4"/>
  <c r="H159" i="4" l="1"/>
  <c r="I159" i="4" s="1"/>
  <c r="K159" i="4" s="1"/>
  <c r="F160" i="4" s="1"/>
  <c r="J159" i="4" l="1"/>
  <c r="L160" i="4" s="1"/>
  <c r="H160" i="4" s="1"/>
  <c r="I160" i="4" s="1"/>
  <c r="M160" i="4"/>
  <c r="K160" i="4" l="1"/>
  <c r="F161" i="4" s="1"/>
  <c r="J160" i="4"/>
  <c r="L161" i="4" s="1"/>
  <c r="M161" i="4"/>
  <c r="H161" i="4" l="1"/>
  <c r="I161" i="4" s="1"/>
  <c r="K161" i="4" s="1"/>
  <c r="F162" i="4" s="1"/>
  <c r="J161" i="4" l="1"/>
  <c r="L162" i="4" s="1"/>
  <c r="H162" i="4" s="1"/>
  <c r="I162" i="4" s="1"/>
  <c r="M162" i="4"/>
  <c r="K162" i="4" l="1"/>
  <c r="F163" i="4" s="1"/>
  <c r="J162" i="4"/>
  <c r="L163" i="4" s="1"/>
  <c r="M163" i="4"/>
  <c r="H163" i="4" l="1"/>
  <c r="I163" i="4" s="1"/>
  <c r="K163" i="4" l="1"/>
  <c r="F164" i="4" s="1"/>
  <c r="J163" i="4"/>
  <c r="L164" i="4" s="1"/>
  <c r="M164" i="4"/>
  <c r="H164" i="4" l="1"/>
  <c r="I164" i="4" s="1"/>
  <c r="K164" i="4" l="1"/>
  <c r="F165" i="4" s="1"/>
  <c r="J164" i="4"/>
  <c r="L165" i="4" s="1"/>
  <c r="M165" i="4"/>
  <c r="H165" i="4" l="1"/>
  <c r="I165" i="4" s="1"/>
  <c r="K165" i="4" l="1"/>
  <c r="F166" i="4" s="1"/>
  <c r="J165" i="4"/>
  <c r="L166" i="4" s="1"/>
  <c r="M166" i="4"/>
  <c r="H166" i="4" l="1"/>
  <c r="I166" i="4" s="1"/>
  <c r="K166" i="4" l="1"/>
  <c r="F167" i="4" s="1"/>
  <c r="J166" i="4"/>
  <c r="L167" i="4" s="1"/>
  <c r="M167" i="4"/>
  <c r="H167" i="4" l="1"/>
  <c r="I167" i="4" s="1"/>
  <c r="M168" i="4" s="1"/>
  <c r="K167" i="4" l="1"/>
  <c r="F168" i="4" s="1"/>
  <c r="J167" i="4"/>
  <c r="L168" i="4" s="1"/>
  <c r="H168" i="4" l="1"/>
  <c r="I168" i="4" s="1"/>
  <c r="K168" i="4" s="1"/>
  <c r="F169" i="4" s="1"/>
  <c r="J168" i="4" l="1"/>
  <c r="L169" i="4" s="1"/>
  <c r="H169" i="4" s="1"/>
  <c r="I169" i="4" s="1"/>
  <c r="M169" i="4"/>
  <c r="K169" i="4" l="1"/>
  <c r="F170" i="4" s="1"/>
  <c r="J169" i="4"/>
  <c r="L170" i="4" s="1"/>
  <c r="M170" i="4"/>
  <c r="H170" i="4" l="1"/>
  <c r="I170" i="4" s="1"/>
  <c r="K170" i="4" l="1"/>
  <c r="F171" i="4" s="1"/>
  <c r="J170" i="4"/>
  <c r="L171" i="4" s="1"/>
  <c r="M171" i="4"/>
  <c r="H171" i="4" l="1"/>
  <c r="I171" i="4" s="1"/>
  <c r="K171" i="4" l="1"/>
  <c r="F172" i="4" s="1"/>
  <c r="J171" i="4"/>
  <c r="L172" i="4" s="1"/>
  <c r="M172" i="4"/>
  <c r="H172" i="4" l="1"/>
  <c r="I172" i="4" s="1"/>
  <c r="K172" i="4" l="1"/>
  <c r="F173" i="4" s="1"/>
  <c r="J172" i="4"/>
  <c r="L173" i="4" s="1"/>
  <c r="M173" i="4"/>
  <c r="H173" i="4" l="1"/>
  <c r="I173" i="4" s="1"/>
  <c r="M174" i="4" s="1"/>
  <c r="J173" i="4" l="1"/>
  <c r="L174" i="4" s="1"/>
  <c r="K173" i="4"/>
  <c r="F174" i="4" s="1"/>
  <c r="H174" i="4" l="1"/>
  <c r="I174" i="4" s="1"/>
  <c r="K174" i="4" s="1"/>
  <c r="F175" i="4" s="1"/>
  <c r="J174" i="4"/>
  <c r="L175" i="4" s="1"/>
  <c r="M175" i="4" l="1"/>
  <c r="H175" i="4"/>
  <c r="I175" i="4" s="1"/>
  <c r="K175" i="4" l="1"/>
  <c r="F176" i="4" s="1"/>
  <c r="J175" i="4"/>
  <c r="L176" i="4" s="1"/>
  <c r="M176" i="4"/>
  <c r="H176" i="4" l="1"/>
  <c r="I176" i="4" s="1"/>
  <c r="K176" i="4" l="1"/>
  <c r="F177" i="4" s="1"/>
  <c r="J176" i="4"/>
  <c r="L177" i="4" s="1"/>
  <c r="M177" i="4"/>
  <c r="H177" i="4" l="1"/>
  <c r="I177" i="4" s="1"/>
  <c r="K177" i="4" l="1"/>
  <c r="F178" i="4" s="1"/>
  <c r="J177" i="4"/>
  <c r="L178" i="4" s="1"/>
  <c r="M178" i="4"/>
  <c r="H178" i="4" l="1"/>
  <c r="I178" i="4" s="1"/>
  <c r="K178" i="4" l="1"/>
  <c r="F179" i="4" s="1"/>
  <c r="J178" i="4"/>
  <c r="L179" i="4" s="1"/>
  <c r="M179" i="4"/>
  <c r="H179" i="4" l="1"/>
  <c r="I179" i="4" s="1"/>
  <c r="K179" i="4" l="1"/>
  <c r="F180" i="4" s="1"/>
  <c r="J179" i="4"/>
  <c r="L180" i="4" s="1"/>
  <c r="M180" i="4"/>
  <c r="H180" i="4" l="1"/>
  <c r="I180" i="4" s="1"/>
  <c r="K180" i="4" l="1"/>
  <c r="F181" i="4" s="1"/>
  <c r="J180" i="4"/>
  <c r="L181" i="4" s="1"/>
  <c r="M181" i="4"/>
  <c r="H181" i="4" l="1"/>
  <c r="I181" i="4" s="1"/>
  <c r="K181" i="4" l="1"/>
  <c r="F182" i="4" s="1"/>
  <c r="J181" i="4"/>
  <c r="L182" i="4" s="1"/>
  <c r="M182" i="4"/>
  <c r="H182" i="4" l="1"/>
  <c r="I182" i="4" s="1"/>
  <c r="K182" i="4" l="1"/>
  <c r="F183" i="4" s="1"/>
  <c r="J182" i="4"/>
  <c r="L183" i="4" s="1"/>
  <c r="M183" i="4"/>
  <c r="H183" i="4" l="1"/>
  <c r="I183" i="4" s="1"/>
  <c r="K183" i="4" l="1"/>
  <c r="F184" i="4" s="1"/>
  <c r="J183" i="4"/>
  <c r="L184" i="4" s="1"/>
  <c r="M184" i="4"/>
  <c r="H184" i="4" l="1"/>
  <c r="I184" i="4" s="1"/>
  <c r="K184" i="4" l="1"/>
  <c r="F185" i="4" s="1"/>
  <c r="J184" i="4"/>
  <c r="L185" i="4" s="1"/>
  <c r="M185" i="4"/>
  <c r="H185" i="4" l="1"/>
  <c r="I185" i="4" s="1"/>
  <c r="K185" i="4" l="1"/>
  <c r="F186" i="4" s="1"/>
  <c r="J185" i="4"/>
  <c r="L186" i="4" s="1"/>
  <c r="M186" i="4"/>
  <c r="H186" i="4" l="1"/>
  <c r="I186" i="4" s="1"/>
  <c r="K186" i="4" l="1"/>
  <c r="F187" i="4" s="1"/>
  <c r="J186" i="4"/>
  <c r="L187" i="4" s="1"/>
  <c r="M187" i="4"/>
  <c r="H187" i="4" l="1"/>
  <c r="I187" i="4" s="1"/>
  <c r="M188" i="4" s="1"/>
  <c r="K187" i="4" l="1"/>
  <c r="F188" i="4" s="1"/>
  <c r="J187" i="4"/>
  <c r="L188" i="4" s="1"/>
  <c r="H188" i="4" l="1"/>
  <c r="I188" i="4" s="1"/>
  <c r="J188" i="4" l="1"/>
  <c r="L189" i="4" s="1"/>
  <c r="K188" i="4"/>
  <c r="F189" i="4" s="1"/>
  <c r="M189" i="4"/>
  <c r="H189" i="4" l="1"/>
  <c r="I189" i="4" s="1"/>
  <c r="J189" i="4" s="1"/>
  <c r="L190" i="4" s="1"/>
  <c r="K189" i="4" l="1"/>
  <c r="F190" i="4" s="1"/>
  <c r="H190" i="4" s="1"/>
  <c r="I190" i="4" s="1"/>
  <c r="J190" i="4" s="1"/>
  <c r="L191" i="4" s="1"/>
  <c r="M190" i="4"/>
  <c r="M191" i="4" l="1"/>
  <c r="K190" i="4"/>
  <c r="F191" i="4" s="1"/>
  <c r="H191" i="4"/>
  <c r="I191" i="4" s="1"/>
  <c r="M192" i="4" s="1"/>
  <c r="J191" i="4" l="1"/>
  <c r="L192" i="4" s="1"/>
  <c r="K191" i="4"/>
  <c r="F192" i="4" s="1"/>
  <c r="H192" i="4" l="1"/>
  <c r="I192" i="4" s="1"/>
  <c r="M193" i="4" s="1"/>
  <c r="K192" i="4" l="1"/>
  <c r="F193" i="4" s="1"/>
  <c r="J192" i="4"/>
  <c r="L193" i="4" s="1"/>
  <c r="H193" i="4" l="1"/>
  <c r="I193" i="4" s="1"/>
  <c r="J193" i="4" s="1"/>
  <c r="L194" i="4" s="1"/>
  <c r="K193" i="4"/>
  <c r="F194" i="4" s="1"/>
  <c r="M194" i="4" l="1"/>
  <c r="H194" i="4"/>
  <c r="I194" i="4" s="1"/>
  <c r="M195" i="4" l="1"/>
  <c r="K194" i="4"/>
  <c r="F195" i="4" s="1"/>
  <c r="J194" i="4"/>
  <c r="L195" i="4" s="1"/>
  <c r="H195" i="4" l="1"/>
  <c r="I195" i="4" s="1"/>
  <c r="M196" i="4" s="1"/>
  <c r="J195" i="4" l="1"/>
  <c r="L196" i="4" s="1"/>
  <c r="K195" i="4"/>
  <c r="F196" i="4" s="1"/>
  <c r="H196" i="4" l="1"/>
  <c r="I196" i="4" s="1"/>
  <c r="M197" i="4" s="1"/>
  <c r="J196" i="4" l="1"/>
  <c r="L197" i="4" s="1"/>
  <c r="H197" i="4" s="1"/>
  <c r="I197" i="4" s="1"/>
  <c r="K196" i="4"/>
  <c r="F197" i="4" s="1"/>
  <c r="K197" i="4" l="1"/>
  <c r="F198" i="4" s="1"/>
  <c r="M198" i="4"/>
  <c r="J197" i="4"/>
  <c r="L198" i="4" s="1"/>
  <c r="H198" i="4" s="1"/>
  <c r="I198" i="4" s="1"/>
  <c r="M199" i="4" l="1"/>
  <c r="J198" i="4"/>
  <c r="L199" i="4" s="1"/>
  <c r="K198" i="4"/>
  <c r="F199" i="4" s="1"/>
  <c r="M200" i="4" l="1"/>
  <c r="H199" i="4"/>
  <c r="I199" i="4" s="1"/>
  <c r="K199" i="4" l="1"/>
  <c r="F200" i="4" s="1"/>
  <c r="J199" i="4"/>
  <c r="L200" i="4" s="1"/>
  <c r="H200" i="4" l="1"/>
  <c r="I200" i="4" s="1"/>
  <c r="M201" i="4" l="1"/>
  <c r="K200" i="4"/>
  <c r="F201" i="4" s="1"/>
  <c r="J200" i="4"/>
  <c r="L201" i="4" s="1"/>
  <c r="H201" i="4" s="1"/>
  <c r="I201" i="4" s="1"/>
  <c r="M202" i="4" l="1"/>
  <c r="K201" i="4"/>
  <c r="F202" i="4" s="1"/>
  <c r="J201" i="4"/>
  <c r="L202" i="4" s="1"/>
  <c r="H202" i="4" s="1"/>
  <c r="I202" i="4" s="1"/>
  <c r="M203" i="4" l="1"/>
  <c r="J202" i="4"/>
  <c r="L203" i="4" s="1"/>
  <c r="K202" i="4"/>
  <c r="F203" i="4" s="1"/>
  <c r="H203" i="4" l="1"/>
  <c r="I203" i="4" s="1"/>
  <c r="M204" i="4" s="1"/>
  <c r="K203" i="4" l="1"/>
  <c r="F204" i="4" s="1"/>
  <c r="J203" i="4"/>
  <c r="L204" i="4" s="1"/>
  <c r="H204" i="4" l="1"/>
  <c r="I204" i="4" s="1"/>
  <c r="M205" i="4" l="1"/>
  <c r="K204" i="4"/>
  <c r="F205" i="4" s="1"/>
  <c r="J204" i="4"/>
  <c r="L205" i="4" s="1"/>
  <c r="H205" i="4" s="1"/>
  <c r="I205" i="4" s="1"/>
  <c r="K205" i="4" l="1"/>
  <c r="F206" i="4" s="1"/>
  <c r="J205" i="4"/>
  <c r="L206" i="4" s="1"/>
  <c r="M206" i="4"/>
  <c r="H206" i="4" l="1"/>
  <c r="I206" i="4" s="1"/>
  <c r="M207" i="4" l="1"/>
  <c r="J206" i="4"/>
  <c r="L207" i="4" s="1"/>
  <c r="K206" i="4"/>
  <c r="F207" i="4" s="1"/>
  <c r="H207" i="4" l="1"/>
  <c r="I207" i="4" s="1"/>
  <c r="M208" i="4" s="1"/>
  <c r="K207" i="4" l="1"/>
  <c r="F208" i="4" s="1"/>
  <c r="J207" i="4"/>
  <c r="L208" i="4" s="1"/>
  <c r="H208" i="4" l="1"/>
  <c r="I208" i="4" s="1"/>
  <c r="J208" i="4" l="1"/>
  <c r="L209" i="4" s="1"/>
  <c r="K208" i="4"/>
  <c r="F209" i="4" s="1"/>
  <c r="M209" i="4"/>
  <c r="H209" i="4" l="1"/>
  <c r="I209" i="4" s="1"/>
  <c r="M210" i="4" s="1"/>
  <c r="J209" i="4" l="1"/>
  <c r="L210" i="4" s="1"/>
  <c r="H210" i="4" s="1"/>
  <c r="I210" i="4" s="1"/>
  <c r="K209" i="4"/>
  <c r="F210" i="4" s="1"/>
  <c r="M211" i="4" l="1"/>
  <c r="J210" i="4"/>
  <c r="L211" i="4" s="1"/>
  <c r="K210" i="4"/>
  <c r="F211" i="4" s="1"/>
  <c r="H211" i="4" s="1"/>
  <c r="I211" i="4" s="1"/>
  <c r="M212" i="4" s="1"/>
  <c r="K211" i="4" l="1"/>
  <c r="F212" i="4" s="1"/>
  <c r="J211" i="4"/>
  <c r="L212" i="4" s="1"/>
  <c r="H212" i="4" l="1"/>
  <c r="I212" i="4" s="1"/>
  <c r="M213" i="4" l="1"/>
  <c r="J212" i="4"/>
  <c r="L213" i="4" s="1"/>
  <c r="K212" i="4"/>
  <c r="F213" i="4" s="1"/>
  <c r="H213" i="4" l="1"/>
  <c r="I213" i="4" s="1"/>
  <c r="M214" i="4" s="1"/>
  <c r="K213" i="4" l="1"/>
  <c r="F214" i="4" s="1"/>
  <c r="J213" i="4"/>
  <c r="L214" i="4" s="1"/>
  <c r="H214" i="4" l="1"/>
  <c r="I214" i="4" s="1"/>
  <c r="M215" i="4" l="1"/>
  <c r="J214" i="4"/>
  <c r="L215" i="4" s="1"/>
  <c r="K214" i="4"/>
  <c r="F215" i="4" s="1"/>
  <c r="H215" i="4" l="1"/>
  <c r="I215" i="4" s="1"/>
  <c r="M216" i="4" s="1"/>
  <c r="K215" i="4" l="1"/>
  <c r="F216" i="4" s="1"/>
  <c r="J215" i="4"/>
  <c r="L216" i="4" s="1"/>
  <c r="H216" i="4" l="1"/>
  <c r="I216" i="4" s="1"/>
  <c r="M217" i="4" l="1"/>
  <c r="K216" i="4"/>
  <c r="F217" i="4" s="1"/>
  <c r="J216" i="4"/>
  <c r="L217" i="4" s="1"/>
  <c r="H217" i="4" s="1"/>
  <c r="I217" i="4" s="1"/>
  <c r="K217" i="4" l="1"/>
  <c r="F218" i="4" s="1"/>
  <c r="J217" i="4"/>
  <c r="L218" i="4" s="1"/>
  <c r="M218" i="4"/>
  <c r="H218" i="4" l="1"/>
  <c r="I218" i="4" s="1"/>
  <c r="M219" i="4" l="1"/>
  <c r="K218" i="4"/>
  <c r="F219" i="4" s="1"/>
  <c r="J218" i="4"/>
  <c r="L219" i="4" s="1"/>
  <c r="H219" i="4" s="1"/>
  <c r="I219" i="4" s="1"/>
  <c r="N57" i="2"/>
  <c r="K219" i="4" l="1"/>
  <c r="F220" i="4" s="1"/>
  <c r="J219" i="4"/>
  <c r="L220" i="4" s="1"/>
  <c r="M220" i="4"/>
  <c r="F221" i="2"/>
  <c r="F53" i="2"/>
  <c r="F52" i="2"/>
  <c r="F55" i="2"/>
  <c r="F57" i="2"/>
  <c r="F59" i="2"/>
  <c r="F61" i="2"/>
  <c r="F63" i="2"/>
  <c r="F65" i="2"/>
  <c r="F67" i="2"/>
  <c r="F69" i="2"/>
  <c r="F71" i="2"/>
  <c r="F73" i="2"/>
  <c r="F75" i="2"/>
  <c r="F77" i="2"/>
  <c r="F79" i="2"/>
  <c r="F81" i="2"/>
  <c r="F54" i="2"/>
  <c r="F56" i="2"/>
  <c r="F58" i="2"/>
  <c r="F60" i="2"/>
  <c r="F62" i="2"/>
  <c r="F64" i="2"/>
  <c r="F66" i="2"/>
  <c r="F68" i="2"/>
  <c r="F70" i="2"/>
  <c r="F72" i="2"/>
  <c r="F74" i="2"/>
  <c r="F76" i="2"/>
  <c r="F78" i="2"/>
  <c r="F80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H220" i="4" l="1"/>
  <c r="I220" i="4" s="1"/>
  <c r="M221" i="4" l="1"/>
  <c r="J220" i="4"/>
  <c r="L221" i="4" s="1"/>
  <c r="K220" i="4"/>
  <c r="F221" i="4" s="1"/>
  <c r="H221" i="4" l="1"/>
  <c r="I221" i="4" s="1"/>
  <c r="K221" i="4" l="1"/>
  <c r="F222" i="4" s="1"/>
  <c r="J221" i="4"/>
  <c r="L222" i="4" s="1"/>
  <c r="M222" i="4"/>
  <c r="H222" i="4" l="1"/>
  <c r="I222" i="4" s="1"/>
  <c r="K222" i="4" l="1"/>
  <c r="J222" i="4"/>
</calcChain>
</file>

<file path=xl/sharedStrings.xml><?xml version="1.0" encoding="utf-8"?>
<sst xmlns="http://schemas.openxmlformats.org/spreadsheetml/2006/main" count="153" uniqueCount="94">
  <si>
    <t>DINAMIČKI PRORAČUN KONSTRUKCIJA MODELIRANIH KAO SUSAV S JEDNIM STUPNJEM SLOBODE</t>
  </si>
  <si>
    <t>masa</t>
  </si>
  <si>
    <t>krustost</t>
  </si>
  <si>
    <t>prigušenje</t>
  </si>
  <si>
    <t>I. Ulazni podaci</t>
  </si>
  <si>
    <t>m</t>
  </si>
  <si>
    <t>k</t>
  </si>
  <si>
    <t>ξ</t>
  </si>
  <si>
    <t>Vlastita kružna frekvencija</t>
  </si>
  <si>
    <t>ω</t>
  </si>
  <si>
    <t>Vlastita(prigušena) kružna frekvencija</t>
  </si>
  <si>
    <r>
      <t>ω</t>
    </r>
    <r>
      <rPr>
        <vertAlign val="subscript"/>
        <sz val="11"/>
        <color theme="1"/>
        <rFont val="Calibri"/>
        <family val="2"/>
        <charset val="238"/>
      </rPr>
      <t>d</t>
    </r>
  </si>
  <si>
    <t>Vlastiti period</t>
  </si>
  <si>
    <t>T</t>
  </si>
  <si>
    <t>II. Početni podaci</t>
  </si>
  <si>
    <t>III. Podaci o opterećenju</t>
  </si>
  <si>
    <t>Amplituda sile</t>
  </si>
  <si>
    <r>
      <t>F</t>
    </r>
    <r>
      <rPr>
        <vertAlign val="subscript"/>
        <sz val="11"/>
        <color theme="1"/>
        <rFont val="Calibri"/>
        <family val="2"/>
        <charset val="238"/>
        <scheme val="minor"/>
      </rPr>
      <t>0</t>
    </r>
  </si>
  <si>
    <t>Frekvencija sile</t>
  </si>
  <si>
    <t>Ω</t>
  </si>
  <si>
    <t>IV. Početni uvjeti</t>
  </si>
  <si>
    <t>Početni pomak</t>
  </si>
  <si>
    <r>
      <t>x</t>
    </r>
    <r>
      <rPr>
        <vertAlign val="subscript"/>
        <sz val="11"/>
        <color theme="1"/>
        <rFont val="Calibri"/>
        <family val="2"/>
        <charset val="238"/>
        <scheme val="minor"/>
      </rPr>
      <t>0</t>
    </r>
  </si>
  <si>
    <t>Početna brzina</t>
  </si>
  <si>
    <r>
      <t>v</t>
    </r>
    <r>
      <rPr>
        <vertAlign val="subscript"/>
        <sz val="11"/>
        <color theme="1"/>
        <rFont val="Calibri"/>
        <family val="2"/>
        <charset val="238"/>
        <scheme val="minor"/>
      </rPr>
      <t>0</t>
    </r>
  </si>
  <si>
    <t>kg</t>
  </si>
  <si>
    <t>N/m</t>
  </si>
  <si>
    <t>rad/s</t>
  </si>
  <si>
    <t>s</t>
  </si>
  <si>
    <t>m/s</t>
  </si>
  <si>
    <t>Omjer frekvencija</t>
  </si>
  <si>
    <t>r</t>
  </si>
  <si>
    <t>ANALITIČKO RJEŠENJE VIBRACIJA ZADANE KONSTRUKCIJE</t>
  </si>
  <si>
    <t>I. Pripremni podaci</t>
  </si>
  <si>
    <t>Statički pomak</t>
  </si>
  <si>
    <r>
      <t>X</t>
    </r>
    <r>
      <rPr>
        <vertAlign val="subscript"/>
        <sz val="11"/>
        <color theme="1"/>
        <rFont val="Calibri"/>
        <family val="2"/>
        <charset val="238"/>
      </rPr>
      <t>o</t>
    </r>
  </si>
  <si>
    <t>Dinamički koeficijent uvećanja</t>
  </si>
  <si>
    <t>μ</t>
  </si>
  <si>
    <t>Fazni pomak u odnosu na silu</t>
  </si>
  <si>
    <t>ψ</t>
  </si>
  <si>
    <t>Korak iteracije</t>
  </si>
  <si>
    <t>Δt</t>
  </si>
  <si>
    <t>A</t>
  </si>
  <si>
    <t>B</t>
  </si>
  <si>
    <t>II. Proračun pomaka</t>
  </si>
  <si>
    <t xml:space="preserve">Korak </t>
  </si>
  <si>
    <t>Vrijeme</t>
  </si>
  <si>
    <t>Sila F(t)</t>
  </si>
  <si>
    <t>iteracije</t>
  </si>
  <si>
    <t>[t]</t>
  </si>
  <si>
    <t>[N]</t>
  </si>
  <si>
    <t>[m]</t>
  </si>
  <si>
    <t>[m/s]</t>
  </si>
  <si>
    <t>SLOBODNE VIBRACIJE od t=0,6</t>
  </si>
  <si>
    <t>Početna brzine</t>
  </si>
  <si>
    <t>RJEŠENJE VIBRACIJA ZADANE KONSTRUKCIJE METODOM INTERPOLACIJE</t>
  </si>
  <si>
    <t>C</t>
  </si>
  <si>
    <t xml:space="preserve">D </t>
  </si>
  <si>
    <t>D'</t>
  </si>
  <si>
    <t>C'</t>
  </si>
  <si>
    <t>B'</t>
  </si>
  <si>
    <t>A'</t>
  </si>
  <si>
    <t>II. Proračun</t>
  </si>
  <si>
    <t>x(i)</t>
  </si>
  <si>
    <t>x(i+1)</t>
  </si>
  <si>
    <t>v(i)</t>
  </si>
  <si>
    <t>v(i+1)</t>
  </si>
  <si>
    <t>RJEŠENJE VIBRACIJA ZADANE KONSTRUKCIJE NEWMARKOVOM METODOM</t>
  </si>
  <si>
    <r>
      <t>a</t>
    </r>
    <r>
      <rPr>
        <vertAlign val="subscript"/>
        <sz val="11"/>
        <color theme="1"/>
        <rFont val="Calibri"/>
        <family val="2"/>
        <charset val="238"/>
        <scheme val="minor"/>
      </rPr>
      <t>0</t>
    </r>
  </si>
  <si>
    <t>b</t>
  </si>
  <si>
    <t>a</t>
  </si>
  <si>
    <t>c</t>
  </si>
  <si>
    <r>
      <t>c</t>
    </r>
    <r>
      <rPr>
        <vertAlign val="subscript"/>
        <sz val="11"/>
        <color theme="1"/>
        <rFont val="Calibri"/>
        <family val="2"/>
        <charset val="238"/>
        <scheme val="minor"/>
      </rPr>
      <t>cr</t>
    </r>
  </si>
  <si>
    <t>Ns/m</t>
  </si>
  <si>
    <t>β</t>
  </si>
  <si>
    <t>ϒ</t>
  </si>
  <si>
    <t>pocetna sila</t>
  </si>
  <si>
    <t>kN</t>
  </si>
  <si>
    <t>korak (i)</t>
  </si>
  <si>
    <t>[s]</t>
  </si>
  <si>
    <t>vrijeme</t>
  </si>
  <si>
    <t xml:space="preserve">Sila </t>
  </si>
  <si>
    <t>a(i)</t>
  </si>
  <si>
    <t>[ m/s2]</t>
  </si>
  <si>
    <t>Δp (i)</t>
  </si>
  <si>
    <t>Δx (i)</t>
  </si>
  <si>
    <t>Δp' (i)</t>
  </si>
  <si>
    <t>Δv (i)</t>
  </si>
  <si>
    <t>Δa (i)</t>
  </si>
  <si>
    <r>
      <t>[m/s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]</t>
    </r>
  </si>
  <si>
    <t>v (i)</t>
  </si>
  <si>
    <t>k'</t>
  </si>
  <si>
    <r>
      <t>p</t>
    </r>
    <r>
      <rPr>
        <vertAlign val="subscript"/>
        <sz val="11"/>
        <color theme="1"/>
        <rFont val="Calibri"/>
        <family val="2"/>
        <charset val="238"/>
        <scheme val="minor"/>
      </rPr>
      <t>0</t>
    </r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</si>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</sst>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vertAlign val="subscript"/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4506668294322"/>
        <bgColor indexed="64"/>
      </patternFill>
    </fill>
    <fill>
      <patternFill patternType="solid">
        <fgColor theme="3" tint="0.599963377788628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2" borderId="1" xfId="0" applyFill="1" applyBorder="1"/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/>
    <xf numFmtId="0" fontId="2" fillId="0" borderId="0" xfId="0" applyFont="1"/>
    <xf numFmtId="0" fontId="0" fillId="2" borderId="1" xfId="0" applyFill="1" applyBorder="1"/>
    <xf numFmtId="0" fontId="2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/>
    <xf numFmtId="0" fontId="0" fillId="0" borderId="0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right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/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Dijagra</a:t>
            </a:r>
            <a:r>
              <a:rPr lang="hr-HR"/>
              <a:t>m promjene sile</a:t>
            </a:r>
            <a:r>
              <a:rPr lang="en-US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'Analiticka metoda'!$D$21:$D$51</c:f>
              <c:numCache>
                <c:formatCode>General</c:formatCode>
                <c:ptCount val="3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0.12000000000000001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0.19999999999999998</c:v>
                </c:pt>
                <c:pt idx="11">
                  <c:v>0.21999999999999997</c:v>
                </c:pt>
                <c:pt idx="12">
                  <c:v>0.23999999999999996</c:v>
                </c:pt>
                <c:pt idx="13">
                  <c:v>0.25999999999999995</c:v>
                </c:pt>
                <c:pt idx="14">
                  <c:v>0.27999999999999997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0.36000000000000004</c:v>
                </c:pt>
                <c:pt idx="19">
                  <c:v>0.38000000000000006</c:v>
                </c:pt>
                <c:pt idx="20">
                  <c:v>0.40000000000000008</c:v>
                </c:pt>
                <c:pt idx="21">
                  <c:v>0.4200000000000001</c:v>
                </c:pt>
                <c:pt idx="22">
                  <c:v>0.44000000000000011</c:v>
                </c:pt>
                <c:pt idx="23">
                  <c:v>0.46000000000000013</c:v>
                </c:pt>
                <c:pt idx="24">
                  <c:v>0.48000000000000015</c:v>
                </c:pt>
                <c:pt idx="25">
                  <c:v>0.50000000000000011</c:v>
                </c:pt>
                <c:pt idx="26">
                  <c:v>0.52000000000000013</c:v>
                </c:pt>
                <c:pt idx="27">
                  <c:v>0.54000000000000015</c:v>
                </c:pt>
                <c:pt idx="28">
                  <c:v>0.56000000000000016</c:v>
                </c:pt>
                <c:pt idx="29">
                  <c:v>0.58000000000000018</c:v>
                </c:pt>
                <c:pt idx="30">
                  <c:v>0.6000000000000002</c:v>
                </c:pt>
              </c:numCache>
            </c:numRef>
          </c:xVal>
          <c:yVal>
            <c:numRef>
              <c:f>'Analiticka metoda'!$E$21:$E$51</c:f>
              <c:numCache>
                <c:formatCode>General</c:formatCode>
                <c:ptCount val="31"/>
                <c:pt idx="0">
                  <c:v>0</c:v>
                </c:pt>
                <c:pt idx="1">
                  <c:v>10.452846326765346</c:v>
                </c:pt>
                <c:pt idx="2">
                  <c:v>20.791169081775934</c:v>
                </c:pt>
                <c:pt idx="3">
                  <c:v>30.901699437494738</c:v>
                </c:pt>
                <c:pt idx="4">
                  <c:v>40.673664307580019</c:v>
                </c:pt>
                <c:pt idx="5">
                  <c:v>50</c:v>
                </c:pt>
                <c:pt idx="6">
                  <c:v>58.778525229247322</c:v>
                </c:pt>
                <c:pt idx="7">
                  <c:v>66.913060635885842</c:v>
                </c:pt>
                <c:pt idx="8">
                  <c:v>74.314482547739431</c:v>
                </c:pt>
                <c:pt idx="9">
                  <c:v>80.901699437494742</c:v>
                </c:pt>
                <c:pt idx="10">
                  <c:v>86.602540378443862</c:v>
                </c:pt>
                <c:pt idx="11">
                  <c:v>91.354545764260081</c:v>
                </c:pt>
                <c:pt idx="12">
                  <c:v>95.10565162951535</c:v>
                </c:pt>
                <c:pt idx="13">
                  <c:v>97.814760073380555</c:v>
                </c:pt>
                <c:pt idx="14">
                  <c:v>99.452189536827333</c:v>
                </c:pt>
                <c:pt idx="15">
                  <c:v>100</c:v>
                </c:pt>
                <c:pt idx="16">
                  <c:v>99.452189536827333</c:v>
                </c:pt>
                <c:pt idx="17">
                  <c:v>97.814760073380555</c:v>
                </c:pt>
                <c:pt idx="18">
                  <c:v>95.10565162951535</c:v>
                </c:pt>
                <c:pt idx="19">
                  <c:v>91.354545764260081</c:v>
                </c:pt>
                <c:pt idx="20">
                  <c:v>86.60254037844382</c:v>
                </c:pt>
                <c:pt idx="21">
                  <c:v>80.901699437494727</c:v>
                </c:pt>
                <c:pt idx="22">
                  <c:v>74.314482547739388</c:v>
                </c:pt>
                <c:pt idx="23">
                  <c:v>66.91306063588577</c:v>
                </c:pt>
                <c:pt idx="24">
                  <c:v>58.778525229247251</c:v>
                </c:pt>
                <c:pt idx="25">
                  <c:v>49.999999999999957</c:v>
                </c:pt>
                <c:pt idx="26">
                  <c:v>40.673664307579962</c:v>
                </c:pt>
                <c:pt idx="27">
                  <c:v>30.901699437494667</c:v>
                </c:pt>
                <c:pt idx="28">
                  <c:v>20.791169081775841</c:v>
                </c:pt>
                <c:pt idx="29">
                  <c:v>10.452846326765242</c:v>
                </c:pt>
                <c:pt idx="3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0A7-40CB-B402-A55978D6C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8731120"/>
        <c:axId val="888727792"/>
      </c:scatterChart>
      <c:valAx>
        <c:axId val="888731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Vrijeme t (s)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888727792"/>
        <c:crosses val="autoZero"/>
        <c:crossBetween val="midCat"/>
      </c:valAx>
      <c:valAx>
        <c:axId val="888727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Sila (N)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8887311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47"/>
    </mc:Choice>
    <mc:Fallback>
      <c:style val="47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Pomaci u vremenu</c:v>
          </c:tx>
          <c:marker>
            <c:symbol val="none"/>
          </c:marker>
          <c:xVal>
            <c:numRef>
              <c:f>'Analiticka metoda'!$D$21:$D$221</c:f>
              <c:numCache>
                <c:formatCode>General</c:formatCode>
                <c:ptCount val="2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0.12000000000000001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0.19999999999999998</c:v>
                </c:pt>
                <c:pt idx="11">
                  <c:v>0.21999999999999997</c:v>
                </c:pt>
                <c:pt idx="12">
                  <c:v>0.23999999999999996</c:v>
                </c:pt>
                <c:pt idx="13">
                  <c:v>0.25999999999999995</c:v>
                </c:pt>
                <c:pt idx="14">
                  <c:v>0.27999999999999997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0.36000000000000004</c:v>
                </c:pt>
                <c:pt idx="19">
                  <c:v>0.38000000000000006</c:v>
                </c:pt>
                <c:pt idx="20">
                  <c:v>0.40000000000000008</c:v>
                </c:pt>
                <c:pt idx="21">
                  <c:v>0.4200000000000001</c:v>
                </c:pt>
                <c:pt idx="22">
                  <c:v>0.44000000000000011</c:v>
                </c:pt>
                <c:pt idx="23">
                  <c:v>0.46000000000000013</c:v>
                </c:pt>
                <c:pt idx="24">
                  <c:v>0.48000000000000015</c:v>
                </c:pt>
                <c:pt idx="25">
                  <c:v>0.50000000000000011</c:v>
                </c:pt>
                <c:pt idx="26">
                  <c:v>0.52000000000000013</c:v>
                </c:pt>
                <c:pt idx="27">
                  <c:v>0.54000000000000015</c:v>
                </c:pt>
                <c:pt idx="28">
                  <c:v>0.56000000000000016</c:v>
                </c:pt>
                <c:pt idx="29">
                  <c:v>0.58000000000000018</c:v>
                </c:pt>
                <c:pt idx="30">
                  <c:v>0.6000000000000002</c:v>
                </c:pt>
                <c:pt idx="31">
                  <c:v>0.62000000000000022</c:v>
                </c:pt>
                <c:pt idx="32">
                  <c:v>0.64000000000000024</c:v>
                </c:pt>
                <c:pt idx="33">
                  <c:v>0.66000000000000025</c:v>
                </c:pt>
                <c:pt idx="34">
                  <c:v>0.68000000000000027</c:v>
                </c:pt>
                <c:pt idx="35">
                  <c:v>0.70000000000000029</c:v>
                </c:pt>
                <c:pt idx="36">
                  <c:v>0.72000000000000031</c:v>
                </c:pt>
                <c:pt idx="37">
                  <c:v>0.74000000000000032</c:v>
                </c:pt>
                <c:pt idx="38">
                  <c:v>0.76000000000000034</c:v>
                </c:pt>
                <c:pt idx="39">
                  <c:v>0.78000000000000036</c:v>
                </c:pt>
                <c:pt idx="40">
                  <c:v>0.80000000000000038</c:v>
                </c:pt>
                <c:pt idx="41">
                  <c:v>0.8200000000000004</c:v>
                </c:pt>
                <c:pt idx="42">
                  <c:v>0.84000000000000041</c:v>
                </c:pt>
                <c:pt idx="43">
                  <c:v>0.86000000000000043</c:v>
                </c:pt>
                <c:pt idx="44">
                  <c:v>0.88000000000000045</c:v>
                </c:pt>
                <c:pt idx="45">
                  <c:v>0.90000000000000047</c:v>
                </c:pt>
                <c:pt idx="46">
                  <c:v>0.92000000000000048</c:v>
                </c:pt>
                <c:pt idx="47">
                  <c:v>0.9400000000000005</c:v>
                </c:pt>
                <c:pt idx="48">
                  <c:v>0.96000000000000052</c:v>
                </c:pt>
                <c:pt idx="49">
                  <c:v>0.98000000000000054</c:v>
                </c:pt>
                <c:pt idx="50">
                  <c:v>1.0000000000000004</c:v>
                </c:pt>
                <c:pt idx="51">
                  <c:v>1.0200000000000005</c:v>
                </c:pt>
                <c:pt idx="52">
                  <c:v>1.0400000000000005</c:v>
                </c:pt>
                <c:pt idx="53">
                  <c:v>1.0600000000000005</c:v>
                </c:pt>
                <c:pt idx="54">
                  <c:v>1.0800000000000005</c:v>
                </c:pt>
                <c:pt idx="55">
                  <c:v>1.1000000000000005</c:v>
                </c:pt>
                <c:pt idx="56">
                  <c:v>1.1200000000000006</c:v>
                </c:pt>
                <c:pt idx="57">
                  <c:v>1.1400000000000006</c:v>
                </c:pt>
                <c:pt idx="58">
                  <c:v>1.1600000000000006</c:v>
                </c:pt>
                <c:pt idx="59">
                  <c:v>1.1800000000000006</c:v>
                </c:pt>
                <c:pt idx="60">
                  <c:v>1.2000000000000006</c:v>
                </c:pt>
                <c:pt idx="61">
                  <c:v>1.2200000000000006</c:v>
                </c:pt>
                <c:pt idx="62">
                  <c:v>1.2400000000000007</c:v>
                </c:pt>
                <c:pt idx="63">
                  <c:v>1.2600000000000007</c:v>
                </c:pt>
                <c:pt idx="64">
                  <c:v>1.2800000000000007</c:v>
                </c:pt>
                <c:pt idx="65">
                  <c:v>1.3000000000000007</c:v>
                </c:pt>
                <c:pt idx="66">
                  <c:v>1.3200000000000007</c:v>
                </c:pt>
                <c:pt idx="67">
                  <c:v>1.3400000000000007</c:v>
                </c:pt>
                <c:pt idx="68">
                  <c:v>1.3600000000000008</c:v>
                </c:pt>
                <c:pt idx="69">
                  <c:v>1.3800000000000008</c:v>
                </c:pt>
                <c:pt idx="70">
                  <c:v>1.4000000000000008</c:v>
                </c:pt>
                <c:pt idx="71">
                  <c:v>1.4200000000000008</c:v>
                </c:pt>
                <c:pt idx="72">
                  <c:v>1.4400000000000008</c:v>
                </c:pt>
                <c:pt idx="73">
                  <c:v>1.4600000000000009</c:v>
                </c:pt>
                <c:pt idx="74">
                  <c:v>1.4800000000000009</c:v>
                </c:pt>
                <c:pt idx="75">
                  <c:v>1.5000000000000009</c:v>
                </c:pt>
                <c:pt idx="76">
                  <c:v>1.5200000000000009</c:v>
                </c:pt>
                <c:pt idx="77">
                  <c:v>1.5400000000000009</c:v>
                </c:pt>
                <c:pt idx="78">
                  <c:v>1.5600000000000009</c:v>
                </c:pt>
                <c:pt idx="79">
                  <c:v>1.580000000000001</c:v>
                </c:pt>
                <c:pt idx="80">
                  <c:v>1.600000000000001</c:v>
                </c:pt>
                <c:pt idx="81">
                  <c:v>1.620000000000001</c:v>
                </c:pt>
                <c:pt idx="82">
                  <c:v>1.640000000000001</c:v>
                </c:pt>
                <c:pt idx="83">
                  <c:v>1.660000000000001</c:v>
                </c:pt>
                <c:pt idx="84">
                  <c:v>1.680000000000001</c:v>
                </c:pt>
                <c:pt idx="85">
                  <c:v>1.7000000000000011</c:v>
                </c:pt>
                <c:pt idx="86">
                  <c:v>1.7200000000000011</c:v>
                </c:pt>
                <c:pt idx="87">
                  <c:v>1.7400000000000011</c:v>
                </c:pt>
                <c:pt idx="88">
                  <c:v>1.7600000000000011</c:v>
                </c:pt>
                <c:pt idx="89">
                  <c:v>1.7800000000000011</c:v>
                </c:pt>
                <c:pt idx="90">
                  <c:v>1.8000000000000012</c:v>
                </c:pt>
                <c:pt idx="91">
                  <c:v>1.8200000000000012</c:v>
                </c:pt>
                <c:pt idx="92">
                  <c:v>1.8400000000000012</c:v>
                </c:pt>
                <c:pt idx="93">
                  <c:v>1.8600000000000012</c:v>
                </c:pt>
                <c:pt idx="94">
                  <c:v>1.8800000000000012</c:v>
                </c:pt>
                <c:pt idx="95">
                  <c:v>1.9000000000000012</c:v>
                </c:pt>
                <c:pt idx="96">
                  <c:v>1.9200000000000013</c:v>
                </c:pt>
                <c:pt idx="97">
                  <c:v>1.9400000000000013</c:v>
                </c:pt>
                <c:pt idx="98">
                  <c:v>1.9600000000000013</c:v>
                </c:pt>
                <c:pt idx="99">
                  <c:v>1.9800000000000013</c:v>
                </c:pt>
                <c:pt idx="100">
                  <c:v>2.0000000000000013</c:v>
                </c:pt>
                <c:pt idx="101">
                  <c:v>2.0200000000000014</c:v>
                </c:pt>
                <c:pt idx="102">
                  <c:v>2.0400000000000014</c:v>
                </c:pt>
                <c:pt idx="103">
                  <c:v>2.0600000000000014</c:v>
                </c:pt>
                <c:pt idx="104">
                  <c:v>2.0800000000000014</c:v>
                </c:pt>
                <c:pt idx="105">
                  <c:v>2.1000000000000014</c:v>
                </c:pt>
                <c:pt idx="106">
                  <c:v>2.1200000000000014</c:v>
                </c:pt>
                <c:pt idx="107">
                  <c:v>2.1400000000000015</c:v>
                </c:pt>
                <c:pt idx="108">
                  <c:v>2.1600000000000015</c:v>
                </c:pt>
                <c:pt idx="109">
                  <c:v>2.1800000000000015</c:v>
                </c:pt>
                <c:pt idx="110">
                  <c:v>2.2000000000000015</c:v>
                </c:pt>
                <c:pt idx="111">
                  <c:v>2.2200000000000015</c:v>
                </c:pt>
                <c:pt idx="112">
                  <c:v>2.2400000000000015</c:v>
                </c:pt>
                <c:pt idx="113">
                  <c:v>2.2600000000000016</c:v>
                </c:pt>
                <c:pt idx="114">
                  <c:v>2.2800000000000016</c:v>
                </c:pt>
                <c:pt idx="115">
                  <c:v>2.3000000000000016</c:v>
                </c:pt>
                <c:pt idx="116">
                  <c:v>2.3200000000000016</c:v>
                </c:pt>
                <c:pt idx="117">
                  <c:v>2.3400000000000016</c:v>
                </c:pt>
                <c:pt idx="118">
                  <c:v>2.3600000000000017</c:v>
                </c:pt>
                <c:pt idx="119">
                  <c:v>2.3800000000000017</c:v>
                </c:pt>
                <c:pt idx="120">
                  <c:v>2.4000000000000017</c:v>
                </c:pt>
                <c:pt idx="121">
                  <c:v>2.4200000000000017</c:v>
                </c:pt>
                <c:pt idx="122">
                  <c:v>2.4400000000000017</c:v>
                </c:pt>
                <c:pt idx="123">
                  <c:v>2.4600000000000017</c:v>
                </c:pt>
                <c:pt idx="124">
                  <c:v>2.4800000000000018</c:v>
                </c:pt>
                <c:pt idx="125">
                  <c:v>2.5000000000000018</c:v>
                </c:pt>
                <c:pt idx="126">
                  <c:v>2.5200000000000018</c:v>
                </c:pt>
                <c:pt idx="127">
                  <c:v>2.5400000000000018</c:v>
                </c:pt>
                <c:pt idx="128">
                  <c:v>2.5600000000000018</c:v>
                </c:pt>
                <c:pt idx="129">
                  <c:v>2.5800000000000018</c:v>
                </c:pt>
                <c:pt idx="130">
                  <c:v>2.6000000000000019</c:v>
                </c:pt>
                <c:pt idx="131">
                  <c:v>2.6200000000000019</c:v>
                </c:pt>
                <c:pt idx="132">
                  <c:v>2.6400000000000019</c:v>
                </c:pt>
                <c:pt idx="133">
                  <c:v>2.6600000000000019</c:v>
                </c:pt>
                <c:pt idx="134">
                  <c:v>2.6800000000000019</c:v>
                </c:pt>
                <c:pt idx="135">
                  <c:v>2.700000000000002</c:v>
                </c:pt>
                <c:pt idx="136">
                  <c:v>2.720000000000002</c:v>
                </c:pt>
                <c:pt idx="137">
                  <c:v>2.740000000000002</c:v>
                </c:pt>
                <c:pt idx="138">
                  <c:v>2.760000000000002</c:v>
                </c:pt>
                <c:pt idx="139">
                  <c:v>2.780000000000002</c:v>
                </c:pt>
                <c:pt idx="140">
                  <c:v>2.800000000000002</c:v>
                </c:pt>
                <c:pt idx="141">
                  <c:v>2.8200000000000021</c:v>
                </c:pt>
                <c:pt idx="142">
                  <c:v>2.8400000000000021</c:v>
                </c:pt>
                <c:pt idx="143">
                  <c:v>2.8600000000000021</c:v>
                </c:pt>
                <c:pt idx="144">
                  <c:v>2.8800000000000021</c:v>
                </c:pt>
                <c:pt idx="145">
                  <c:v>2.9000000000000021</c:v>
                </c:pt>
                <c:pt idx="146">
                  <c:v>2.9200000000000021</c:v>
                </c:pt>
                <c:pt idx="147">
                  <c:v>2.9400000000000022</c:v>
                </c:pt>
                <c:pt idx="148">
                  <c:v>2.9600000000000022</c:v>
                </c:pt>
                <c:pt idx="149">
                  <c:v>2.9800000000000022</c:v>
                </c:pt>
                <c:pt idx="150">
                  <c:v>3.0000000000000022</c:v>
                </c:pt>
                <c:pt idx="151">
                  <c:v>3.0200000000000022</c:v>
                </c:pt>
                <c:pt idx="152">
                  <c:v>3.0400000000000023</c:v>
                </c:pt>
                <c:pt idx="153">
                  <c:v>3.0600000000000023</c:v>
                </c:pt>
                <c:pt idx="154">
                  <c:v>3.0800000000000023</c:v>
                </c:pt>
                <c:pt idx="155">
                  <c:v>3.1000000000000023</c:v>
                </c:pt>
                <c:pt idx="156">
                  <c:v>3.1200000000000023</c:v>
                </c:pt>
                <c:pt idx="157">
                  <c:v>3.1400000000000023</c:v>
                </c:pt>
                <c:pt idx="158">
                  <c:v>3.1600000000000024</c:v>
                </c:pt>
                <c:pt idx="159">
                  <c:v>3.1800000000000024</c:v>
                </c:pt>
                <c:pt idx="160">
                  <c:v>3.2000000000000024</c:v>
                </c:pt>
                <c:pt idx="161">
                  <c:v>3.2200000000000024</c:v>
                </c:pt>
                <c:pt idx="162">
                  <c:v>3.2400000000000024</c:v>
                </c:pt>
                <c:pt idx="163">
                  <c:v>3.2600000000000025</c:v>
                </c:pt>
                <c:pt idx="164">
                  <c:v>3.2800000000000025</c:v>
                </c:pt>
                <c:pt idx="165">
                  <c:v>3.3000000000000025</c:v>
                </c:pt>
                <c:pt idx="166">
                  <c:v>3.3200000000000025</c:v>
                </c:pt>
                <c:pt idx="167">
                  <c:v>3.3400000000000025</c:v>
                </c:pt>
                <c:pt idx="168">
                  <c:v>3.3600000000000025</c:v>
                </c:pt>
                <c:pt idx="169">
                  <c:v>3.3800000000000026</c:v>
                </c:pt>
                <c:pt idx="170">
                  <c:v>3.4000000000000026</c:v>
                </c:pt>
                <c:pt idx="171">
                  <c:v>3.4200000000000026</c:v>
                </c:pt>
                <c:pt idx="172">
                  <c:v>3.4400000000000026</c:v>
                </c:pt>
                <c:pt idx="173">
                  <c:v>3.4600000000000026</c:v>
                </c:pt>
                <c:pt idx="174">
                  <c:v>3.4800000000000026</c:v>
                </c:pt>
                <c:pt idx="175">
                  <c:v>3.5000000000000027</c:v>
                </c:pt>
                <c:pt idx="176">
                  <c:v>3.5200000000000027</c:v>
                </c:pt>
                <c:pt idx="177">
                  <c:v>3.5400000000000027</c:v>
                </c:pt>
                <c:pt idx="178">
                  <c:v>3.5600000000000027</c:v>
                </c:pt>
                <c:pt idx="179">
                  <c:v>3.5800000000000027</c:v>
                </c:pt>
                <c:pt idx="180">
                  <c:v>3.6000000000000028</c:v>
                </c:pt>
                <c:pt idx="181">
                  <c:v>3.6200000000000028</c:v>
                </c:pt>
                <c:pt idx="182">
                  <c:v>3.6400000000000028</c:v>
                </c:pt>
                <c:pt idx="183">
                  <c:v>3.6600000000000028</c:v>
                </c:pt>
                <c:pt idx="184">
                  <c:v>3.6800000000000028</c:v>
                </c:pt>
                <c:pt idx="185">
                  <c:v>3.7000000000000028</c:v>
                </c:pt>
                <c:pt idx="186">
                  <c:v>3.7200000000000029</c:v>
                </c:pt>
                <c:pt idx="187">
                  <c:v>3.7400000000000029</c:v>
                </c:pt>
                <c:pt idx="188">
                  <c:v>3.7600000000000029</c:v>
                </c:pt>
                <c:pt idx="189">
                  <c:v>3.7800000000000029</c:v>
                </c:pt>
                <c:pt idx="190">
                  <c:v>3.8000000000000029</c:v>
                </c:pt>
                <c:pt idx="191">
                  <c:v>3.8200000000000029</c:v>
                </c:pt>
                <c:pt idx="192">
                  <c:v>3.840000000000003</c:v>
                </c:pt>
                <c:pt idx="193">
                  <c:v>3.860000000000003</c:v>
                </c:pt>
                <c:pt idx="194">
                  <c:v>3.880000000000003</c:v>
                </c:pt>
                <c:pt idx="195">
                  <c:v>3.900000000000003</c:v>
                </c:pt>
                <c:pt idx="196">
                  <c:v>3.920000000000003</c:v>
                </c:pt>
                <c:pt idx="197">
                  <c:v>3.9400000000000031</c:v>
                </c:pt>
                <c:pt idx="198">
                  <c:v>3.9600000000000031</c:v>
                </c:pt>
                <c:pt idx="199">
                  <c:v>3.9800000000000031</c:v>
                </c:pt>
                <c:pt idx="200">
                  <c:v>4.0000000000000027</c:v>
                </c:pt>
              </c:numCache>
            </c:numRef>
          </c:xVal>
          <c:yVal>
            <c:numRef>
              <c:f>'Analiticka metoda'!$F$21:$F$221</c:f>
              <c:numCache>
                <c:formatCode>General</c:formatCode>
                <c:ptCount val="201"/>
                <c:pt idx="0">
                  <c:v>0</c:v>
                </c:pt>
                <c:pt idx="1">
                  <c:v>7.0920041633105307E-6</c:v>
                </c:pt>
                <c:pt idx="2">
                  <c:v>5.6332305693056021E-5</c:v>
                </c:pt>
                <c:pt idx="3">
                  <c:v>1.8826408529105205E-4</c:v>
                </c:pt>
                <c:pt idx="4">
                  <c:v>4.4070866872278867E-4</c:v>
                </c:pt>
                <c:pt idx="5">
                  <c:v>8.4775950858646115E-4</c:v>
                </c:pt>
                <c:pt idx="6">
                  <c:v>1.4388620546097013E-3</c:v>
                </c:pt>
                <c:pt idx="7">
                  <c:v>2.2379975826054346E-3</c:v>
                </c:pt>
                <c:pt idx="8">
                  <c:v>3.2629869838748868E-3</c:v>
                </c:pt>
                <c:pt idx="9">
                  <c:v>4.5249281743353076E-3</c:v>
                </c:pt>
                <c:pt idx="10">
                  <c:v>6.0277782089584106E-3</c:v>
                </c:pt>
                <c:pt idx="11">
                  <c:v>7.7680884288061011E-3</c:v>
                </c:pt>
                <c:pt idx="12">
                  <c:v>9.7348980744031352E-3</c:v>
                </c:pt>
                <c:pt idx="13">
                  <c:v>1.1909788821676315E-2</c:v>
                </c:pt>
                <c:pt idx="14">
                  <c:v>1.4267099687567786E-2</c:v>
                </c:pt>
                <c:pt idx="15">
                  <c:v>1.6774298764212263E-2</c:v>
                </c:pt>
                <c:pt idx="16">
                  <c:v>1.9392505325072043E-2</c:v>
                </c:pt>
                <c:pt idx="17">
                  <c:v>2.2077153053897174E-2</c:v>
                </c:pt>
                <c:pt idx="18">
                  <c:v>2.4778782525679652E-2</c:v>
                </c:pt>
                <c:pt idx="19">
                  <c:v>2.744394866258084E-2</c:v>
                </c:pt>
                <c:pt idx="20">
                  <c:v>3.0016226737917172E-2</c:v>
                </c:pt>
                <c:pt idx="21">
                  <c:v>3.2437298643925479E-2</c:v>
                </c:pt>
                <c:pt idx="22">
                  <c:v>3.4648099605305266E-2</c:v>
                </c:pt>
                <c:pt idx="23">
                  <c:v>3.6590004335957778E-2</c:v>
                </c:pt>
                <c:pt idx="24">
                  <c:v>3.8206030820405579E-2</c:v>
                </c:pt>
                <c:pt idx="25">
                  <c:v>3.9442039467304131E-2</c:v>
                </c:pt>
                <c:pt idx="26">
                  <c:v>4.0247905336989007E-2</c:v>
                </c:pt>
                <c:pt idx="27">
                  <c:v>4.0578641488333435E-2</c:v>
                </c:pt>
                <c:pt idx="28">
                  <c:v>4.0395452216003797E-2</c:v>
                </c:pt>
                <c:pt idx="29">
                  <c:v>3.9666696044794156E-2</c:v>
                </c:pt>
                <c:pt idx="30">
                  <c:v>3.8368739794255147E-2</c:v>
                </c:pt>
                <c:pt idx="31">
                  <c:v>3.6416157089474419E-2</c:v>
                </c:pt>
                <c:pt idx="32">
                  <c:v>3.3918236110410664E-2</c:v>
                </c:pt>
                <c:pt idx="33">
                  <c:v>3.0920858743815768E-2</c:v>
                </c:pt>
                <c:pt idx="34">
                  <c:v>2.7477147995889024E-2</c:v>
                </c:pt>
                <c:pt idx="35">
                  <c:v>2.3646546582408293E-2</c:v>
                </c:pt>
                <c:pt idx="36">
                  <c:v>1.9493808148487776E-2</c:v>
                </c:pt>
                <c:pt idx="37">
                  <c:v>1.5087917989571877E-2</c:v>
                </c:pt>
                <c:pt idx="38">
                  <c:v>1.0500961037666491E-2</c:v>
                </c:pt>
                <c:pt idx="39">
                  <c:v>5.8069554801635963E-3</c:v>
                </c:pt>
                <c:pt idx="40">
                  <c:v>1.0806706871007133E-3</c:v>
                </c:pt>
                <c:pt idx="41">
                  <c:v>-3.6035518648354237E-3</c:v>
                </c:pt>
                <c:pt idx="42">
                  <c:v>-8.1729562633008537E-3</c:v>
                </c:pt>
                <c:pt idx="43">
                  <c:v>-1.2557490582559904E-2</c:v>
                </c:pt>
                <c:pt idx="44">
                  <c:v>-1.6690869049945871E-2</c:v>
                </c:pt>
                <c:pt idx="45">
                  <c:v>-2.051156204170514E-2</c:v>
                </c:pt>
                <c:pt idx="46">
                  <c:v>-2.396369932102594E-2</c:v>
                </c:pt>
                <c:pt idx="47">
                  <c:v>-2.6997873470305713E-2</c:v>
                </c:pt>
                <c:pt idx="48">
                  <c:v>-2.9571832193883138E-2</c:v>
                </c:pt>
                <c:pt idx="49">
                  <c:v>-3.1651050047272408E-2</c:v>
                </c:pt>
                <c:pt idx="50">
                  <c:v>-3.3209172153036766E-2</c:v>
                </c:pt>
                <c:pt idx="51">
                  <c:v>-3.4228324558925126E-2</c:v>
                </c:pt>
                <c:pt idx="52">
                  <c:v>-3.4699288046844197E-2</c:v>
                </c:pt>
                <c:pt idx="53">
                  <c:v>-3.4621534377254203E-2</c:v>
                </c:pt>
                <c:pt idx="54">
                  <c:v>-3.4003126118326489E-2</c:v>
                </c:pt>
                <c:pt idx="55">
                  <c:v>-3.2860483328963096E-2</c:v>
                </c:pt>
                <c:pt idx="56">
                  <c:v>-3.1218022406949385E-2</c:v>
                </c:pt>
                <c:pt idx="57">
                  <c:v>-2.9107674347112894E-2</c:v>
                </c:pt>
                <c:pt idx="58">
                  <c:v>-2.6568291450497595E-2</c:v>
                </c:pt>
                <c:pt idx="59">
                  <c:v>-2.3644953157851051E-2</c:v>
                </c:pt>
                <c:pt idx="60">
                  <c:v>-2.0388183125669403E-2</c:v>
                </c:pt>
                <c:pt idx="61">
                  <c:v>-1.6853090900384345E-2</c:v>
                </c:pt>
                <c:pt idx="62">
                  <c:v>-1.3098452559241915E-2</c:v>
                </c:pt>
                <c:pt idx="63">
                  <c:v>-9.1857454619646735E-3</c:v>
                </c:pt>
                <c:pt idx="64">
                  <c:v>-5.1781527862392839E-3</c:v>
                </c:pt>
                <c:pt idx="65">
                  <c:v>-1.1395537972298372E-3</c:v>
                </c:pt>
                <c:pt idx="66">
                  <c:v>2.8664841745087489E-3</c:v>
                </c:pt>
                <c:pt idx="67">
                  <c:v>6.7776962983778655E-3</c:v>
                </c:pt>
                <c:pt idx="68">
                  <c:v>1.0534078073585683E-2</c:v>
                </c:pt>
                <c:pt idx="69">
                  <c:v>1.4078795847492132E-2</c:v>
                </c:pt>
                <c:pt idx="70">
                  <c:v>1.7359036368447944E-2</c:v>
                </c:pt>
                <c:pt idx="71">
                  <c:v>2.0326782843238876E-2</c:v>
                </c:pt>
                <c:pt idx="72">
                  <c:v>2.2939506275350529E-2</c:v>
                </c:pt>
                <c:pt idx="73">
                  <c:v>2.5160762325665425E-2</c:v>
                </c:pt>
                <c:pt idx="74">
                  <c:v>2.6960685536978297E-2</c:v>
                </c:pt>
                <c:pt idx="75">
                  <c:v>2.8316374471164297E-2</c:v>
                </c:pt>
                <c:pt idx="76">
                  <c:v>2.9212163094904091E-2</c:v>
                </c:pt>
                <c:pt idx="77">
                  <c:v>2.9639775587607085E-2</c:v>
                </c:pt>
                <c:pt idx="78">
                  <c:v>2.9598363604199526E-2</c:v>
                </c:pt>
                <c:pt idx="79">
                  <c:v>2.9094426876407484E-2</c:v>
                </c:pt>
                <c:pt idx="80">
                  <c:v>2.8141619850210874E-2</c:v>
                </c:pt>
                <c:pt idx="81">
                  <c:v>2.6760448806354708E-2</c:v>
                </c:pt>
                <c:pt idx="82">
                  <c:v>2.4977865568621194E-2</c:v>
                </c:pt>
                <c:pt idx="83">
                  <c:v>2.2826765446197286E-2</c:v>
                </c:pt>
                <c:pt idx="84">
                  <c:v>2.0345398459247831E-2</c:v>
                </c:pt>
                <c:pt idx="85">
                  <c:v>1.7576704140512902E-2</c:v>
                </c:pt>
                <c:pt idx="86">
                  <c:v>1.4567581272915606E-2</c:v>
                </c:pt>
                <c:pt idx="87">
                  <c:v>1.1368104799303455E-2</c:v>
                </c:pt>
                <c:pt idx="88">
                  <c:v>8.0307028142268099E-3</c:v>
                </c:pt>
                <c:pt idx="89">
                  <c:v>4.6093070110680111E-3</c:v>
                </c:pt>
                <c:pt idx="90">
                  <c:v>1.1584902062490817E-3</c:v>
                </c:pt>
                <c:pt idx="91">
                  <c:v>-2.2673954055409421E-3</c:v>
                </c:pt>
                <c:pt idx="92">
                  <c:v>-5.6150657929494516E-3</c:v>
                </c:pt>
                <c:pt idx="93">
                  <c:v>-8.8331253445297839E-3</c:v>
                </c:pt>
                <c:pt idx="94">
                  <c:v>-1.1872847348482018E-2</c:v>
                </c:pt>
                <c:pt idx="95">
                  <c:v>-1.4688902981900872E-2</c:v>
                </c:pt>
                <c:pt idx="96">
                  <c:v>-1.7240028047541028E-2</c:v>
                </c:pt>
                <c:pt idx="97">
                  <c:v>-1.9489617804270103E-2</c:v>
                </c:pt>
                <c:pt idx="98">
                  <c:v>-2.1406241482742262E-2</c:v>
                </c:pt>
                <c:pt idx="99">
                  <c:v>-2.2964069439192405E-2</c:v>
                </c:pt>
                <c:pt idx="100">
                  <c:v>-2.4143207354876822E-2</c:v>
                </c:pt>
                <c:pt idx="101">
                  <c:v>-2.4929933412656469E-2</c:v>
                </c:pt>
                <c:pt idx="102">
                  <c:v>-2.5316835950819055E-2</c:v>
                </c:pt>
                <c:pt idx="103">
                  <c:v>-2.5302850682378013E-2</c:v>
                </c:pt>
                <c:pt idx="104">
                  <c:v>-2.4893198150674634E-2</c:v>
                </c:pt>
                <c:pt idx="105">
                  <c:v>-2.4099223644459111E-2</c:v>
                </c:pt>
                <c:pt idx="106">
                  <c:v>-2.2938143293827606E-2</c:v>
                </c:pt>
                <c:pt idx="107">
                  <c:v>-2.1432701489683046E-2</c:v>
                </c:pt>
                <c:pt idx="108">
                  <c:v>-1.9610746092493039E-2</c:v>
                </c:pt>
                <c:pt idx="109">
                  <c:v>-1.7504729101563008E-2</c:v>
                </c:pt>
                <c:pt idx="110">
                  <c:v>-1.5151141526439585E-2</c:v>
                </c:pt>
                <c:pt idx="111">
                  <c:v>-1.2589892122344341E-2</c:v>
                </c:pt>
                <c:pt idx="112">
                  <c:v>-9.8636404091889899E-3</c:v>
                </c:pt>
                <c:pt idx="113">
                  <c:v>-7.0170949789175518E-3</c:v>
                </c:pt>
                <c:pt idx="114">
                  <c:v>-4.0962885016512379E-3</c:v>
                </c:pt>
                <c:pt idx="115">
                  <c:v>-1.1478410632761254E-3</c:v>
                </c:pt>
                <c:pt idx="116">
                  <c:v>1.7817764954796858E-3</c:v>
                </c:pt>
                <c:pt idx="117">
                  <c:v>4.6469677140597463E-3</c:v>
                </c:pt>
                <c:pt idx="118">
                  <c:v>7.4037129208624729E-3</c:v>
                </c:pt>
                <c:pt idx="119">
                  <c:v>1.0010238210750538E-2</c:v>
                </c:pt>
                <c:pt idx="120">
                  <c:v>1.2427640942808521E-2</c:v>
                </c:pt>
                <c:pt idx="121">
                  <c:v>1.4620462515448171E-2</c:v>
                </c:pt>
                <c:pt idx="122">
                  <c:v>1.655720011608286E-2</c:v>
                </c:pt>
                <c:pt idx="123">
                  <c:v>1.8210750200874194E-2</c:v>
                </c:pt>
                <c:pt idx="124">
                  <c:v>1.9558777618468467E-2</c:v>
                </c:pt>
                <c:pt idx="125">
                  <c:v>2.0584005530810089E-2</c:v>
                </c:pt>
                <c:pt idx="126">
                  <c:v>2.127442258365669E-2</c:v>
                </c:pt>
                <c:pt idx="127">
                  <c:v>2.1623405118238414E-2</c:v>
                </c:pt>
                <c:pt idx="128">
                  <c:v>2.1629753572168613E-2</c:v>
                </c:pt>
                <c:pt idx="129">
                  <c:v>2.1297643570779484E-2</c:v>
                </c:pt>
                <c:pt idx="130">
                  <c:v>2.0636493538398921E-2</c:v>
                </c:pt>
                <c:pt idx="131">
                  <c:v>1.9660751942233903E-2</c:v>
                </c:pt>
                <c:pt idx="132">
                  <c:v>1.8389608499969956E-2</c:v>
                </c:pt>
                <c:pt idx="133">
                  <c:v>1.6846634817681942E-2</c:v>
                </c:pt>
                <c:pt idx="134">
                  <c:v>1.5059360960449381E-2</c:v>
                </c:pt>
                <c:pt idx="135">
                  <c:v>1.305879537922002E-2</c:v>
                </c:pt>
                <c:pt idx="136">
                  <c:v>1.0878896410988045E-2</c:v>
                </c:pt>
                <c:pt idx="137">
                  <c:v>8.5560042244254095E-3</c:v>
                </c:pt>
                <c:pt idx="138">
                  <c:v>6.128242591208248E-3</c:v>
                </c:pt>
                <c:pt idx="139">
                  <c:v>3.6349002182967439E-3</c:v>
                </c:pt>
                <c:pt idx="140">
                  <c:v>1.1158015747144961E-3</c:v>
                </c:pt>
                <c:pt idx="141">
                  <c:v>-1.3893228132136519E-3</c:v>
                </c:pt>
                <c:pt idx="142">
                  <c:v>-3.8414567403345979E-3</c:v>
                </c:pt>
                <c:pt idx="143">
                  <c:v>-6.202899785913406E-3</c:v>
                </c:pt>
                <c:pt idx="144">
                  <c:v>-8.4378406882679533E-3</c:v>
                </c:pt>
                <c:pt idx="145">
                  <c:v>-1.0512894011282763E-2</c:v>
                </c:pt>
                <c:pt idx="146">
                  <c:v>-1.2397592165102445E-2</c:v>
                </c:pt>
                <c:pt idx="147">
                  <c:v>-1.4064825640789353E-2</c:v>
                </c:pt>
                <c:pt idx="148">
                  <c:v>-1.5491225217963565E-2</c:v>
                </c:pt>
                <c:pt idx="149">
                  <c:v>-1.6657480890094882E-2</c:v>
                </c:pt>
                <c:pt idx="150">
                  <c:v>-1.7548593307684584E-2</c:v>
                </c:pt>
                <c:pt idx="151">
                  <c:v>-1.8154054647673858E-2</c:v>
                </c:pt>
                <c:pt idx="152">
                  <c:v>-1.8467956960057524E-2</c:v>
                </c:pt>
                <c:pt idx="153">
                  <c:v>-1.848902720155644E-2</c:v>
                </c:pt>
                <c:pt idx="154">
                  <c:v>-1.8220589322979746E-2</c:v>
                </c:pt>
                <c:pt idx="155">
                  <c:v>-1.767045491351709E-2</c:v>
                </c:pt>
                <c:pt idx="156">
                  <c:v>-1.6850745004112305E-2</c:v>
                </c:pt>
                <c:pt idx="157">
                  <c:v>-1.5777646676561504E-2</c:v>
                </c:pt>
                <c:pt idx="158">
                  <c:v>-1.4471109099390292E-2</c:v>
                </c:pt>
                <c:pt idx="159">
                  <c:v>-1.2954484501525979E-2</c:v>
                </c:pt>
                <c:pt idx="160">
                  <c:v>-1.1254120387423487E-2</c:v>
                </c:pt>
                <c:pt idx="161">
                  <c:v>-9.3989099814403079E-3</c:v>
                </c:pt>
                <c:pt idx="162">
                  <c:v>-7.419808455540796E-3</c:v>
                </c:pt>
                <c:pt idx="163">
                  <c:v>-5.3493229354496874E-3</c:v>
                </c:pt>
                <c:pt idx="164">
                  <c:v>-3.2209845908368786E-3</c:v>
                </c:pt>
                <c:pt idx="165">
                  <c:v>-1.0688112917695261E-3</c:v>
                </c:pt>
                <c:pt idx="166">
                  <c:v>1.0732306445809942E-3</c:v>
                </c:pt>
                <c:pt idx="167">
                  <c:v>3.1717571851068807E-3</c:v>
                </c:pt>
                <c:pt idx="168">
                  <c:v>5.194481580817146E-3</c:v>
                </c:pt>
                <c:pt idx="169">
                  <c:v>7.110705775307021E-3</c:v>
                </c:pt>
                <c:pt idx="170">
                  <c:v>8.8917808283173212E-3</c:v>
                </c:pt>
                <c:pt idx="171">
                  <c:v>1.0511529538035776E-2</c:v>
                </c:pt>
                <c:pt idx="172">
                  <c:v>1.194662512220466E-2</c:v>
                </c:pt>
                <c:pt idx="173">
                  <c:v>1.3176920582130054E-2</c:v>
                </c:pt>
                <c:pt idx="174">
                  <c:v>1.4185724212284796E-2</c:v>
                </c:pt>
                <c:pt idx="175">
                  <c:v>1.4960017617315009E-2</c:v>
                </c:pt>
                <c:pt idx="176">
                  <c:v>1.5490613543075588E-2</c:v>
                </c:pt>
                <c:pt idx="177">
                  <c:v>1.5772251803483735E-2</c:v>
                </c:pt>
                <c:pt idx="178">
                  <c:v>1.5803632574855037E-2</c:v>
                </c:pt>
                <c:pt idx="179">
                  <c:v>1.5587387318307642E-2</c:v>
                </c:pt>
                <c:pt idx="180">
                  <c:v>1.5129988563324431E-2</c:v>
                </c:pt>
                <c:pt idx="181">
                  <c:v>1.4441600726644218E-2</c:v>
                </c:pt>
                <c:pt idx="182">
                  <c:v>1.3535875035978679E-2</c:v>
                </c:pt>
                <c:pt idx="183">
                  <c:v>1.2429692464187823E-2</c:v>
                </c:pt>
                <c:pt idx="184">
                  <c:v>1.1142859344149558E-2</c:v>
                </c:pt>
                <c:pt idx="185">
                  <c:v>9.6977610165605993E-3</c:v>
                </c:pt>
                <c:pt idx="186">
                  <c:v>8.1189794526673031E-3</c:v>
                </c:pt>
                <c:pt idx="187">
                  <c:v>6.4328812833694829E-3</c:v>
                </c:pt>
                <c:pt idx="188">
                  <c:v>4.6671830488658698E-3</c:v>
                </c:pt>
                <c:pt idx="189">
                  <c:v>2.8505007543555665E-3</c:v>
                </c:pt>
                <c:pt idx="190">
                  <c:v>1.0118909744252669E-3</c:v>
                </c:pt>
                <c:pt idx="191">
                  <c:v>-8.1960920939823541E-4</c:v>
                </c:pt>
                <c:pt idx="192">
                  <c:v>-2.6154362260838913E-3</c:v>
                </c:pt>
                <c:pt idx="193">
                  <c:v>-4.347940960221613E-3</c:v>
                </c:pt>
                <c:pt idx="194">
                  <c:v>-5.9908098897223519E-3</c:v>
                </c:pt>
                <c:pt idx="195">
                  <c:v>-7.5194600748799819E-3</c:v>
                </c:pt>
                <c:pt idx="196">
                  <c:v>-8.9114021457727694E-3</c:v>
                </c:pt>
                <c:pt idx="197">
                  <c:v>-1.0146566008648383E-2</c:v>
                </c:pt>
                <c:pt idx="198">
                  <c:v>-1.1207584641033934E-2</c:v>
                </c:pt>
                <c:pt idx="199">
                  <c:v>-1.2080032058750823E-2</c:v>
                </c:pt>
                <c:pt idx="200">
                  <c:v>-1.2752612303824283E-2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C7F-46C2-91CC-734757477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001024"/>
        <c:axId val="134002944"/>
      </c:scatterChart>
      <c:valAx>
        <c:axId val="134001024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VRIJEME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r-Latn-RS"/>
          </a:p>
        </c:txPr>
        <c:crossAx val="134002944"/>
        <c:crosses val="autoZero"/>
        <c:crossBetween val="midCat"/>
      </c:valAx>
      <c:valAx>
        <c:axId val="134002944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POMAK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40010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SILA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'Analiticka metoda'!$D$21:$D$51</c:f>
              <c:numCache>
                <c:formatCode>General</c:formatCode>
                <c:ptCount val="3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0.12000000000000001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0.19999999999999998</c:v>
                </c:pt>
                <c:pt idx="11">
                  <c:v>0.21999999999999997</c:v>
                </c:pt>
                <c:pt idx="12">
                  <c:v>0.23999999999999996</c:v>
                </c:pt>
                <c:pt idx="13">
                  <c:v>0.25999999999999995</c:v>
                </c:pt>
                <c:pt idx="14">
                  <c:v>0.27999999999999997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0.36000000000000004</c:v>
                </c:pt>
                <c:pt idx="19">
                  <c:v>0.38000000000000006</c:v>
                </c:pt>
                <c:pt idx="20">
                  <c:v>0.40000000000000008</c:v>
                </c:pt>
                <c:pt idx="21">
                  <c:v>0.4200000000000001</c:v>
                </c:pt>
                <c:pt idx="22">
                  <c:v>0.44000000000000011</c:v>
                </c:pt>
                <c:pt idx="23">
                  <c:v>0.46000000000000013</c:v>
                </c:pt>
                <c:pt idx="24">
                  <c:v>0.48000000000000015</c:v>
                </c:pt>
                <c:pt idx="25">
                  <c:v>0.50000000000000011</c:v>
                </c:pt>
                <c:pt idx="26">
                  <c:v>0.52000000000000013</c:v>
                </c:pt>
                <c:pt idx="27">
                  <c:v>0.54000000000000015</c:v>
                </c:pt>
                <c:pt idx="28">
                  <c:v>0.56000000000000016</c:v>
                </c:pt>
                <c:pt idx="29">
                  <c:v>0.58000000000000018</c:v>
                </c:pt>
                <c:pt idx="30">
                  <c:v>0.6000000000000002</c:v>
                </c:pt>
              </c:numCache>
            </c:numRef>
          </c:xVal>
          <c:yVal>
            <c:numRef>
              <c:f>'Analiticka metoda'!$E$21:$E$51</c:f>
              <c:numCache>
                <c:formatCode>General</c:formatCode>
                <c:ptCount val="31"/>
                <c:pt idx="0">
                  <c:v>0</c:v>
                </c:pt>
                <c:pt idx="1">
                  <c:v>10.452846326765346</c:v>
                </c:pt>
                <c:pt idx="2">
                  <c:v>20.791169081775934</c:v>
                </c:pt>
                <c:pt idx="3">
                  <c:v>30.901699437494738</c:v>
                </c:pt>
                <c:pt idx="4">
                  <c:v>40.673664307580019</c:v>
                </c:pt>
                <c:pt idx="5">
                  <c:v>50</c:v>
                </c:pt>
                <c:pt idx="6">
                  <c:v>58.778525229247322</c:v>
                </c:pt>
                <c:pt idx="7">
                  <c:v>66.913060635885842</c:v>
                </c:pt>
                <c:pt idx="8">
                  <c:v>74.314482547739431</c:v>
                </c:pt>
                <c:pt idx="9">
                  <c:v>80.901699437494742</c:v>
                </c:pt>
                <c:pt idx="10">
                  <c:v>86.602540378443862</c:v>
                </c:pt>
                <c:pt idx="11">
                  <c:v>91.354545764260081</c:v>
                </c:pt>
                <c:pt idx="12">
                  <c:v>95.10565162951535</c:v>
                </c:pt>
                <c:pt idx="13">
                  <c:v>97.814760073380555</c:v>
                </c:pt>
                <c:pt idx="14">
                  <c:v>99.452189536827333</c:v>
                </c:pt>
                <c:pt idx="15">
                  <c:v>100</c:v>
                </c:pt>
                <c:pt idx="16">
                  <c:v>99.452189536827333</c:v>
                </c:pt>
                <c:pt idx="17">
                  <c:v>97.814760073380555</c:v>
                </c:pt>
                <c:pt idx="18">
                  <c:v>95.10565162951535</c:v>
                </c:pt>
                <c:pt idx="19">
                  <c:v>91.354545764260081</c:v>
                </c:pt>
                <c:pt idx="20">
                  <c:v>86.60254037844382</c:v>
                </c:pt>
                <c:pt idx="21">
                  <c:v>80.901699437494727</c:v>
                </c:pt>
                <c:pt idx="22">
                  <c:v>74.314482547739388</c:v>
                </c:pt>
                <c:pt idx="23">
                  <c:v>66.91306063588577</c:v>
                </c:pt>
                <c:pt idx="24">
                  <c:v>58.778525229247251</c:v>
                </c:pt>
                <c:pt idx="25">
                  <c:v>49.999999999999957</c:v>
                </c:pt>
                <c:pt idx="26">
                  <c:v>40.673664307579962</c:v>
                </c:pt>
                <c:pt idx="27">
                  <c:v>30.901699437494667</c:v>
                </c:pt>
                <c:pt idx="28">
                  <c:v>20.791169081775841</c:v>
                </c:pt>
                <c:pt idx="29">
                  <c:v>10.452846326765242</c:v>
                </c:pt>
                <c:pt idx="3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E4E-43F1-8F89-ED63730DA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8731120"/>
        <c:axId val="888727792"/>
      </c:scatterChart>
      <c:valAx>
        <c:axId val="888731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888727792"/>
        <c:crosses val="autoZero"/>
        <c:crossBetween val="midCat"/>
      </c:valAx>
      <c:valAx>
        <c:axId val="888727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8887311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48"/>
    </mc:Choice>
    <mc:Fallback>
      <c:style val="48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Pomaci u vremenu</c:v>
          </c:tx>
          <c:marker>
            <c:symbol val="none"/>
          </c:marker>
          <c:xVal>
            <c:numRef>
              <c:f>'Metoda Interpolacije'!$D$28:$D$228</c:f>
              <c:numCache>
                <c:formatCode>General</c:formatCode>
                <c:ptCount val="2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0.12000000000000001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0.19999999999999998</c:v>
                </c:pt>
                <c:pt idx="11">
                  <c:v>0.21999999999999997</c:v>
                </c:pt>
                <c:pt idx="12">
                  <c:v>0.23999999999999996</c:v>
                </c:pt>
                <c:pt idx="13">
                  <c:v>0.25999999999999995</c:v>
                </c:pt>
                <c:pt idx="14">
                  <c:v>0.27999999999999997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0.36000000000000004</c:v>
                </c:pt>
                <c:pt idx="19">
                  <c:v>0.38000000000000006</c:v>
                </c:pt>
                <c:pt idx="20">
                  <c:v>0.40000000000000008</c:v>
                </c:pt>
                <c:pt idx="21">
                  <c:v>0.4200000000000001</c:v>
                </c:pt>
                <c:pt idx="22">
                  <c:v>0.44000000000000011</c:v>
                </c:pt>
                <c:pt idx="23">
                  <c:v>0.46000000000000013</c:v>
                </c:pt>
                <c:pt idx="24">
                  <c:v>0.48000000000000015</c:v>
                </c:pt>
                <c:pt idx="25">
                  <c:v>0.50000000000000011</c:v>
                </c:pt>
                <c:pt idx="26">
                  <c:v>0.52000000000000013</c:v>
                </c:pt>
                <c:pt idx="27">
                  <c:v>0.54000000000000015</c:v>
                </c:pt>
                <c:pt idx="28">
                  <c:v>0.56000000000000016</c:v>
                </c:pt>
                <c:pt idx="29">
                  <c:v>0.58000000000000018</c:v>
                </c:pt>
                <c:pt idx="30">
                  <c:v>0.6000000000000002</c:v>
                </c:pt>
                <c:pt idx="31">
                  <c:v>0.62000000000000022</c:v>
                </c:pt>
                <c:pt idx="32">
                  <c:v>0.64000000000000024</c:v>
                </c:pt>
                <c:pt idx="33">
                  <c:v>0.66000000000000025</c:v>
                </c:pt>
                <c:pt idx="34">
                  <c:v>0.68000000000000027</c:v>
                </c:pt>
                <c:pt idx="35">
                  <c:v>0.70000000000000029</c:v>
                </c:pt>
                <c:pt idx="36">
                  <c:v>0.72000000000000031</c:v>
                </c:pt>
                <c:pt idx="37">
                  <c:v>0.74000000000000032</c:v>
                </c:pt>
                <c:pt idx="38">
                  <c:v>0.76000000000000034</c:v>
                </c:pt>
                <c:pt idx="39">
                  <c:v>0.78000000000000036</c:v>
                </c:pt>
                <c:pt idx="40">
                  <c:v>0.80000000000000038</c:v>
                </c:pt>
                <c:pt idx="41">
                  <c:v>0.8200000000000004</c:v>
                </c:pt>
                <c:pt idx="42">
                  <c:v>0.84000000000000041</c:v>
                </c:pt>
                <c:pt idx="43">
                  <c:v>0.86000000000000043</c:v>
                </c:pt>
                <c:pt idx="44">
                  <c:v>0.88000000000000045</c:v>
                </c:pt>
                <c:pt idx="45">
                  <c:v>0.90000000000000047</c:v>
                </c:pt>
                <c:pt idx="46">
                  <c:v>0.92000000000000048</c:v>
                </c:pt>
                <c:pt idx="47">
                  <c:v>0.9400000000000005</c:v>
                </c:pt>
                <c:pt idx="48">
                  <c:v>0.96000000000000052</c:v>
                </c:pt>
                <c:pt idx="49">
                  <c:v>0.98000000000000054</c:v>
                </c:pt>
                <c:pt idx="50">
                  <c:v>1.0000000000000004</c:v>
                </c:pt>
                <c:pt idx="51">
                  <c:v>1.0200000000000005</c:v>
                </c:pt>
                <c:pt idx="52">
                  <c:v>1.0400000000000005</c:v>
                </c:pt>
                <c:pt idx="53">
                  <c:v>1.0600000000000005</c:v>
                </c:pt>
                <c:pt idx="54">
                  <c:v>1.0800000000000005</c:v>
                </c:pt>
                <c:pt idx="55">
                  <c:v>1.1000000000000005</c:v>
                </c:pt>
                <c:pt idx="56">
                  <c:v>1.1200000000000006</c:v>
                </c:pt>
                <c:pt idx="57">
                  <c:v>1.1400000000000006</c:v>
                </c:pt>
                <c:pt idx="58">
                  <c:v>1.1600000000000006</c:v>
                </c:pt>
                <c:pt idx="59">
                  <c:v>1.1800000000000006</c:v>
                </c:pt>
                <c:pt idx="60">
                  <c:v>1.2000000000000006</c:v>
                </c:pt>
                <c:pt idx="61">
                  <c:v>1.2200000000000006</c:v>
                </c:pt>
                <c:pt idx="62">
                  <c:v>1.2400000000000007</c:v>
                </c:pt>
                <c:pt idx="63">
                  <c:v>1.2600000000000007</c:v>
                </c:pt>
                <c:pt idx="64">
                  <c:v>1.2800000000000007</c:v>
                </c:pt>
                <c:pt idx="65">
                  <c:v>1.3000000000000007</c:v>
                </c:pt>
                <c:pt idx="66">
                  <c:v>1.3200000000000007</c:v>
                </c:pt>
                <c:pt idx="67">
                  <c:v>1.3400000000000007</c:v>
                </c:pt>
                <c:pt idx="68">
                  <c:v>1.3600000000000008</c:v>
                </c:pt>
                <c:pt idx="69">
                  <c:v>1.3800000000000008</c:v>
                </c:pt>
                <c:pt idx="70">
                  <c:v>1.4000000000000008</c:v>
                </c:pt>
                <c:pt idx="71">
                  <c:v>1.4200000000000008</c:v>
                </c:pt>
                <c:pt idx="72">
                  <c:v>1.4400000000000008</c:v>
                </c:pt>
                <c:pt idx="73">
                  <c:v>1.4600000000000009</c:v>
                </c:pt>
                <c:pt idx="74">
                  <c:v>1.4800000000000009</c:v>
                </c:pt>
                <c:pt idx="75">
                  <c:v>1.5000000000000009</c:v>
                </c:pt>
                <c:pt idx="76">
                  <c:v>1.5200000000000009</c:v>
                </c:pt>
                <c:pt idx="77">
                  <c:v>1.5400000000000009</c:v>
                </c:pt>
                <c:pt idx="78">
                  <c:v>1.5600000000000009</c:v>
                </c:pt>
                <c:pt idx="79">
                  <c:v>1.580000000000001</c:v>
                </c:pt>
                <c:pt idx="80">
                  <c:v>1.600000000000001</c:v>
                </c:pt>
                <c:pt idx="81">
                  <c:v>1.620000000000001</c:v>
                </c:pt>
                <c:pt idx="82">
                  <c:v>1.640000000000001</c:v>
                </c:pt>
                <c:pt idx="83">
                  <c:v>1.660000000000001</c:v>
                </c:pt>
                <c:pt idx="84">
                  <c:v>1.680000000000001</c:v>
                </c:pt>
                <c:pt idx="85">
                  <c:v>1.7000000000000011</c:v>
                </c:pt>
                <c:pt idx="86">
                  <c:v>1.7200000000000011</c:v>
                </c:pt>
                <c:pt idx="87">
                  <c:v>1.7400000000000011</c:v>
                </c:pt>
                <c:pt idx="88">
                  <c:v>1.7600000000000011</c:v>
                </c:pt>
                <c:pt idx="89">
                  <c:v>1.7800000000000011</c:v>
                </c:pt>
                <c:pt idx="90">
                  <c:v>1.8000000000000012</c:v>
                </c:pt>
                <c:pt idx="91">
                  <c:v>1.8200000000000012</c:v>
                </c:pt>
                <c:pt idx="92">
                  <c:v>1.8400000000000012</c:v>
                </c:pt>
                <c:pt idx="93">
                  <c:v>1.8600000000000012</c:v>
                </c:pt>
                <c:pt idx="94">
                  <c:v>1.8800000000000012</c:v>
                </c:pt>
                <c:pt idx="95">
                  <c:v>1.9000000000000012</c:v>
                </c:pt>
                <c:pt idx="96">
                  <c:v>1.9200000000000013</c:v>
                </c:pt>
                <c:pt idx="97">
                  <c:v>1.9400000000000013</c:v>
                </c:pt>
                <c:pt idx="98">
                  <c:v>1.9600000000000013</c:v>
                </c:pt>
                <c:pt idx="99">
                  <c:v>1.9800000000000013</c:v>
                </c:pt>
                <c:pt idx="100">
                  <c:v>2.0000000000000013</c:v>
                </c:pt>
                <c:pt idx="101">
                  <c:v>2.0200000000000014</c:v>
                </c:pt>
                <c:pt idx="102">
                  <c:v>2.0400000000000014</c:v>
                </c:pt>
                <c:pt idx="103">
                  <c:v>2.0600000000000014</c:v>
                </c:pt>
                <c:pt idx="104">
                  <c:v>2.0800000000000014</c:v>
                </c:pt>
                <c:pt idx="105">
                  <c:v>2.1000000000000014</c:v>
                </c:pt>
                <c:pt idx="106">
                  <c:v>2.1200000000000014</c:v>
                </c:pt>
                <c:pt idx="107">
                  <c:v>2.1400000000000015</c:v>
                </c:pt>
                <c:pt idx="108">
                  <c:v>2.1600000000000015</c:v>
                </c:pt>
                <c:pt idx="109">
                  <c:v>2.1800000000000015</c:v>
                </c:pt>
                <c:pt idx="110">
                  <c:v>2.2000000000000015</c:v>
                </c:pt>
                <c:pt idx="111">
                  <c:v>2.2200000000000015</c:v>
                </c:pt>
                <c:pt idx="112">
                  <c:v>2.2400000000000015</c:v>
                </c:pt>
                <c:pt idx="113">
                  <c:v>2.2600000000000016</c:v>
                </c:pt>
                <c:pt idx="114">
                  <c:v>2.2800000000000016</c:v>
                </c:pt>
                <c:pt idx="115">
                  <c:v>2.3000000000000016</c:v>
                </c:pt>
                <c:pt idx="116">
                  <c:v>2.3200000000000016</c:v>
                </c:pt>
                <c:pt idx="117">
                  <c:v>2.3400000000000016</c:v>
                </c:pt>
                <c:pt idx="118">
                  <c:v>2.3600000000000017</c:v>
                </c:pt>
                <c:pt idx="119">
                  <c:v>2.3800000000000017</c:v>
                </c:pt>
                <c:pt idx="120">
                  <c:v>2.4000000000000017</c:v>
                </c:pt>
                <c:pt idx="121">
                  <c:v>2.4200000000000017</c:v>
                </c:pt>
                <c:pt idx="122">
                  <c:v>2.4400000000000017</c:v>
                </c:pt>
                <c:pt idx="123">
                  <c:v>2.4600000000000017</c:v>
                </c:pt>
                <c:pt idx="124">
                  <c:v>2.4800000000000018</c:v>
                </c:pt>
                <c:pt idx="125">
                  <c:v>2.5000000000000018</c:v>
                </c:pt>
                <c:pt idx="126">
                  <c:v>2.5200000000000018</c:v>
                </c:pt>
                <c:pt idx="127">
                  <c:v>2.5400000000000018</c:v>
                </c:pt>
                <c:pt idx="128">
                  <c:v>2.5600000000000018</c:v>
                </c:pt>
                <c:pt idx="129">
                  <c:v>2.5800000000000018</c:v>
                </c:pt>
                <c:pt idx="130">
                  <c:v>2.6000000000000019</c:v>
                </c:pt>
                <c:pt idx="131">
                  <c:v>2.6200000000000019</c:v>
                </c:pt>
                <c:pt idx="132">
                  <c:v>2.6400000000000019</c:v>
                </c:pt>
                <c:pt idx="133">
                  <c:v>2.6600000000000019</c:v>
                </c:pt>
                <c:pt idx="134">
                  <c:v>2.6800000000000019</c:v>
                </c:pt>
                <c:pt idx="135">
                  <c:v>2.700000000000002</c:v>
                </c:pt>
                <c:pt idx="136">
                  <c:v>2.720000000000002</c:v>
                </c:pt>
                <c:pt idx="137">
                  <c:v>2.740000000000002</c:v>
                </c:pt>
                <c:pt idx="138">
                  <c:v>2.760000000000002</c:v>
                </c:pt>
                <c:pt idx="139">
                  <c:v>2.780000000000002</c:v>
                </c:pt>
                <c:pt idx="140">
                  <c:v>2.800000000000002</c:v>
                </c:pt>
                <c:pt idx="141">
                  <c:v>2.8200000000000021</c:v>
                </c:pt>
                <c:pt idx="142">
                  <c:v>2.8400000000000021</c:v>
                </c:pt>
                <c:pt idx="143">
                  <c:v>2.8600000000000021</c:v>
                </c:pt>
                <c:pt idx="144">
                  <c:v>2.8800000000000021</c:v>
                </c:pt>
                <c:pt idx="145">
                  <c:v>2.9000000000000021</c:v>
                </c:pt>
                <c:pt idx="146">
                  <c:v>2.9200000000000021</c:v>
                </c:pt>
                <c:pt idx="147">
                  <c:v>2.9400000000000022</c:v>
                </c:pt>
                <c:pt idx="148">
                  <c:v>2.9600000000000022</c:v>
                </c:pt>
                <c:pt idx="149">
                  <c:v>2.9800000000000022</c:v>
                </c:pt>
                <c:pt idx="150">
                  <c:v>3.0000000000000022</c:v>
                </c:pt>
                <c:pt idx="151">
                  <c:v>3.0200000000000022</c:v>
                </c:pt>
                <c:pt idx="152">
                  <c:v>3.0400000000000023</c:v>
                </c:pt>
                <c:pt idx="153">
                  <c:v>3.0600000000000023</c:v>
                </c:pt>
                <c:pt idx="154">
                  <c:v>3.0800000000000023</c:v>
                </c:pt>
                <c:pt idx="155">
                  <c:v>3.1000000000000023</c:v>
                </c:pt>
                <c:pt idx="156">
                  <c:v>3.1200000000000023</c:v>
                </c:pt>
                <c:pt idx="157">
                  <c:v>3.1400000000000023</c:v>
                </c:pt>
                <c:pt idx="158">
                  <c:v>3.1600000000000024</c:v>
                </c:pt>
                <c:pt idx="159">
                  <c:v>3.1800000000000024</c:v>
                </c:pt>
                <c:pt idx="160">
                  <c:v>3.2000000000000024</c:v>
                </c:pt>
                <c:pt idx="161">
                  <c:v>3.2200000000000024</c:v>
                </c:pt>
                <c:pt idx="162">
                  <c:v>3.2400000000000024</c:v>
                </c:pt>
                <c:pt idx="163">
                  <c:v>3.2600000000000025</c:v>
                </c:pt>
                <c:pt idx="164">
                  <c:v>3.2800000000000025</c:v>
                </c:pt>
                <c:pt idx="165">
                  <c:v>3.3000000000000025</c:v>
                </c:pt>
                <c:pt idx="166">
                  <c:v>3.3200000000000025</c:v>
                </c:pt>
                <c:pt idx="167">
                  <c:v>3.3400000000000025</c:v>
                </c:pt>
                <c:pt idx="168">
                  <c:v>3.3600000000000025</c:v>
                </c:pt>
                <c:pt idx="169">
                  <c:v>3.3800000000000026</c:v>
                </c:pt>
                <c:pt idx="170">
                  <c:v>3.4000000000000026</c:v>
                </c:pt>
                <c:pt idx="171">
                  <c:v>3.4200000000000026</c:v>
                </c:pt>
                <c:pt idx="172">
                  <c:v>3.4400000000000026</c:v>
                </c:pt>
                <c:pt idx="173">
                  <c:v>3.4600000000000026</c:v>
                </c:pt>
                <c:pt idx="174">
                  <c:v>3.4800000000000026</c:v>
                </c:pt>
                <c:pt idx="175">
                  <c:v>3.5000000000000027</c:v>
                </c:pt>
                <c:pt idx="176">
                  <c:v>3.5200000000000027</c:v>
                </c:pt>
                <c:pt idx="177">
                  <c:v>3.5400000000000027</c:v>
                </c:pt>
                <c:pt idx="178">
                  <c:v>3.5600000000000027</c:v>
                </c:pt>
                <c:pt idx="179">
                  <c:v>3.5800000000000027</c:v>
                </c:pt>
                <c:pt idx="180">
                  <c:v>3.6000000000000028</c:v>
                </c:pt>
                <c:pt idx="181">
                  <c:v>3.6200000000000028</c:v>
                </c:pt>
                <c:pt idx="182">
                  <c:v>3.6400000000000028</c:v>
                </c:pt>
                <c:pt idx="183">
                  <c:v>3.6600000000000028</c:v>
                </c:pt>
                <c:pt idx="184">
                  <c:v>3.6800000000000028</c:v>
                </c:pt>
                <c:pt idx="185">
                  <c:v>3.7000000000000028</c:v>
                </c:pt>
                <c:pt idx="186">
                  <c:v>3.7200000000000029</c:v>
                </c:pt>
                <c:pt idx="187">
                  <c:v>3.7400000000000029</c:v>
                </c:pt>
                <c:pt idx="188">
                  <c:v>3.7600000000000029</c:v>
                </c:pt>
                <c:pt idx="189">
                  <c:v>3.7800000000000029</c:v>
                </c:pt>
                <c:pt idx="190">
                  <c:v>3.8000000000000029</c:v>
                </c:pt>
                <c:pt idx="191">
                  <c:v>3.8200000000000029</c:v>
                </c:pt>
                <c:pt idx="192">
                  <c:v>3.840000000000003</c:v>
                </c:pt>
                <c:pt idx="193">
                  <c:v>3.860000000000003</c:v>
                </c:pt>
                <c:pt idx="194">
                  <c:v>3.880000000000003</c:v>
                </c:pt>
                <c:pt idx="195">
                  <c:v>3.900000000000003</c:v>
                </c:pt>
                <c:pt idx="196">
                  <c:v>3.920000000000003</c:v>
                </c:pt>
                <c:pt idx="197">
                  <c:v>3.9400000000000031</c:v>
                </c:pt>
                <c:pt idx="198">
                  <c:v>3.9600000000000031</c:v>
                </c:pt>
                <c:pt idx="199">
                  <c:v>3.9800000000000031</c:v>
                </c:pt>
                <c:pt idx="200">
                  <c:v>4.0000000000000027</c:v>
                </c:pt>
              </c:numCache>
            </c:numRef>
          </c:xVal>
          <c:yVal>
            <c:numRef>
              <c:f>'Metoda Interpolacije'!$F$28:$F$228</c:f>
              <c:numCache>
                <c:formatCode>General</c:formatCode>
                <c:ptCount val="201"/>
                <c:pt idx="0">
                  <c:v>0</c:v>
                </c:pt>
                <c:pt idx="1">
                  <c:v>7.0829374835158203E-6</c:v>
                </c:pt>
                <c:pt idx="2">
                  <c:v>5.6275730697922903E-5</c:v>
                </c:pt>
                <c:pt idx="3">
                  <c:v>1.8808455923296737E-4</c:v>
                </c:pt>
                <c:pt idx="4">
                  <c:v>4.402962323896337E-4</c:v>
                </c:pt>
                <c:pt idx="5">
                  <c:v>8.4697308948630866E-4</c:v>
                </c:pt>
                <c:pt idx="6">
                  <c:v>1.4375337102716693E-3</c:v>
                </c:pt>
                <c:pt idx="7">
                  <c:v>2.235937489074624E-3</c:v>
                </c:pt>
                <c:pt idx="8">
                  <c:v>3.2599890598664027E-3</c:v>
                </c:pt>
                <c:pt idx="9">
                  <c:v>4.5207762190391148E-3</c:v>
                </c:pt>
                <c:pt idx="10">
                  <c:v>6.0222524213631315E-3</c:v>
                </c:pt>
                <c:pt idx="11">
                  <c:v>7.7609721688058223E-3</c:v>
                </c:pt>
                <c:pt idx="12">
                  <c:v>9.7259847209884634E-3</c:v>
                </c:pt>
                <c:pt idx="13">
                  <c:v>1.1898888581268448E-2</c:v>
                </c:pt>
                <c:pt idx="14">
                  <c:v>1.4254046206058749E-2</c:v>
                </c:pt>
                <c:pt idx="15">
                  <c:v>1.675895539950828E-2</c:v>
                </c:pt>
                <c:pt idx="16">
                  <c:v>1.9374770942832832E-2</c:v>
                </c:pt>
                <c:pt idx="17">
                  <c:v>2.2056967217610472E-2</c:v>
                </c:pt>
                <c:pt idx="18">
                  <c:v>2.4756129963050367E-2</c:v>
                </c:pt>
                <c:pt idx="19">
                  <c:v>2.7418862903252093E-2</c:v>
                </c:pt>
                <c:pt idx="20">
                  <c:v>2.9988792832541439E-2</c:v>
                </c:pt>
                <c:pt idx="21">
                  <c:v>3.240765489130084E-2</c:v>
                </c:pt>
                <c:pt idx="22">
                  <c:v>3.4616438232390495E-2</c:v>
                </c:pt>
                <c:pt idx="23">
                  <c:v>3.6556571094758274E-2</c:v>
                </c:pt>
                <c:pt idx="24">
                  <c:v>3.8171123485647433E-2</c:v>
                </c:pt>
                <c:pt idx="25">
                  <c:v>3.9406005239134879E-2</c:v>
                </c:pt>
                <c:pt idx="26">
                  <c:v>4.0211137173305239E-2</c:v>
                </c:pt>
                <c:pt idx="27">
                  <c:v>4.0541573411384903E-2</c:v>
                </c:pt>
                <c:pt idx="28">
                  <c:v>4.035855365730967E-2</c:v>
                </c:pt>
                <c:pt idx="29">
                  <c:v>3.9630465310792021E-2</c:v>
                </c:pt>
                <c:pt idx="30">
                  <c:v>3.8333696752168349E-2</c:v>
                </c:pt>
                <c:pt idx="31">
                  <c:v>3.6460447836012072E-2</c:v>
                </c:pt>
                <c:pt idx="32">
                  <c:v>3.4040177930580423E-2</c:v>
                </c:pt>
                <c:pt idx="33">
                  <c:v>3.1117575131810227E-2</c:v>
                </c:pt>
                <c:pt idx="34">
                  <c:v>2.774462855015845E-2</c:v>
                </c:pt>
                <c:pt idx="35">
                  <c:v>2.3979723892283051E-2</c:v>
                </c:pt>
                <c:pt idx="36">
                  <c:v>1.9886650257525645E-2</c:v>
                </c:pt>
                <c:pt idx="37">
                  <c:v>1.5533534794773146E-2</c:v>
                </c:pt>
                <c:pt idx="38">
                  <c:v>1.0991722786157215E-2</c:v>
                </c:pt>
                <c:pt idx="39">
                  <c:v>6.3346213586300479E-3</c:v>
                </c:pt>
                <c:pt idx="40">
                  <c:v>1.6365253663774438E-3</c:v>
                </c:pt>
                <c:pt idx="41">
                  <c:v>-3.0285559654026776E-3</c:v>
                </c:pt>
                <c:pt idx="42">
                  <c:v>-7.5880532886873735E-3</c:v>
                </c:pt>
                <c:pt idx="43">
                  <c:v>-1.1971954453947407E-2</c:v>
                </c:pt>
                <c:pt idx="44">
                  <c:v>-1.6113867885773497E-2</c:v>
                </c:pt>
                <c:pt idx="45">
                  <c:v>-1.9952016050259522E-2</c:v>
                </c:pt>
                <c:pt idx="46">
                  <c:v>-2.3430144344407544E-2</c:v>
                </c:pt>
                <c:pt idx="47">
                  <c:v>-2.6498332244000434E-2</c:v>
                </c:pt>
                <c:pt idx="48">
                  <c:v>-2.9113695239709372E-2</c:v>
                </c:pt>
                <c:pt idx="49">
                  <c:v>-3.1240967942840096E-2</c:v>
                </c:pt>
                <c:pt idx="50">
                  <c:v>-3.2852960721130767E-2</c:v>
                </c:pt>
                <c:pt idx="51">
                  <c:v>-3.3930884298846845E-2</c:v>
                </c:pt>
                <c:pt idx="52">
                  <c:v>-3.4464538890447718E-2</c:v>
                </c:pt>
                <c:pt idx="53">
                  <c:v>-3.4452366599162058E-2</c:v>
                </c:pt>
                <c:pt idx="54">
                  <c:v>-3.3901367966742542E-2</c:v>
                </c:pt>
                <c:pt idx="55">
                  <c:v>-3.2826885674853298E-2</c:v>
                </c:pt>
                <c:pt idx="56">
                  <c:v>-3.125226043940816E-2</c:v>
                </c:pt>
                <c:pt idx="57">
                  <c:v>-2.9208366075712255E-2</c:v>
                </c:pt>
                <c:pt idx="58">
                  <c:v>-2.6733032515469917E-2</c:v>
                </c:pt>
                <c:pt idx="59">
                  <c:v>-2.3870367200061589E-2</c:v>
                </c:pt>
                <c:pt idx="60">
                  <c:v>-2.0669986734247966E-2</c:v>
                </c:pt>
                <c:pt idx="61">
                  <c:v>-1.7186171940084385E-2</c:v>
                </c:pt>
                <c:pt idx="62">
                  <c:v>-1.3476960485226567E-2</c:v>
                </c:pt>
                <c:pt idx="63">
                  <c:v>-9.6031920595577181E-3</c:v>
                </c:pt>
                <c:pt idx="64">
                  <c:v>-5.6275216295834695E-3</c:v>
                </c:pt>
                <c:pt idx="65">
                  <c:v>-1.6134166056811419E-3</c:v>
                </c:pt>
                <c:pt idx="66">
                  <c:v>2.3758461886097927E-3</c:v>
                </c:pt>
                <c:pt idx="67">
                  <c:v>6.2781680512169029E-3</c:v>
                </c:pt>
                <c:pt idx="68">
                  <c:v>1.0033585184277367E-2</c:v>
                </c:pt>
                <c:pt idx="69">
                  <c:v>1.358518014061702E-2</c:v>
                </c:pt>
                <c:pt idx="70">
                  <c:v>1.687993424080143E-2</c:v>
                </c:pt>
                <c:pt idx="71">
                  <c:v>1.9869508361905638E-2</c:v>
                </c:pt>
                <c:pt idx="72">
                  <c:v>2.2510940776905269E-2</c:v>
                </c:pt>
                <c:pt idx="73">
                  <c:v>2.4767252162514686E-2</c:v>
                </c:pt>
                <c:pt idx="74">
                  <c:v>2.6607949468866125E-2</c:v>
                </c:pt>
                <c:pt idx="75">
                  <c:v>2.8009422030283861E-2</c:v>
                </c:pt>
                <c:pt idx="76">
                  <c:v>2.895522506480969E-2</c:v>
                </c:pt>
                <c:pt idx="77">
                  <c:v>2.9436247532385239E-2</c:v>
                </c:pt>
                <c:pt idx="78">
                  <c:v>2.9450763168513427E-2</c:v>
                </c:pt>
                <c:pt idx="79">
                  <c:v>2.9004365352604589E-2</c:v>
                </c:pt>
                <c:pt idx="80">
                  <c:v>2.8109788279296492E-2</c:v>
                </c:pt>
                <c:pt idx="81">
                  <c:v>2.6786618648935414E-2</c:v>
                </c:pt>
                <c:pt idx="82">
                  <c:v>2.5060903753536659E-2</c:v>
                </c:pt>
                <c:pt idx="83">
                  <c:v>2.2964663382031306E-2</c:v>
                </c:pt>
                <c:pt idx="84">
                  <c:v>2.0535314380647374E-2</c:v>
                </c:pt>
                <c:pt idx="85">
                  <c:v>1.7815017960468266E-2</c:v>
                </c:pt>
                <c:pt idx="86">
                  <c:v>1.4849960926851119E-2</c:v>
                </c:pt>
                <c:pt idx="87">
                  <c:v>1.1689582899701385E-2</c:v>
                </c:pt>
                <c:pt idx="88">
                  <c:v>8.3857622879462395E-3</c:v>
                </c:pt>
                <c:pt idx="89">
                  <c:v>4.991974267560817E-3</c:v>
                </c:pt>
                <c:pt idx="90">
                  <c:v>1.5624342851738933E-3</c:v>
                </c:pt>
                <c:pt idx="91">
                  <c:v>-1.8487593329904891E-3</c:v>
                </c:pt>
                <c:pt idx="92">
                  <c:v>-5.1884702425131881E-3</c:v>
                </c:pt>
                <c:pt idx="93">
                  <c:v>-8.4053433517067982E-3</c:v>
                </c:pt>
                <c:pt idx="94">
                  <c:v>-1.1450586004551226E-2</c:v>
                </c:pt>
                <c:pt idx="95">
                  <c:v>-1.4278699329902318E-2</c:v>
                </c:pt>
                <c:pt idx="96">
                  <c:v>-1.6848148937392421E-2</c:v>
                </c:pt>
                <c:pt idx="97">
                  <c:v>-1.9121965224304281E-2</c:v>
                </c:pt>
                <c:pt idx="98">
                  <c:v>-2.1068264780346197E-2</c:v>
                </c:pt>
                <c:pt idx="99">
                  <c:v>-2.266068571782813E-2</c:v>
                </c:pt>
                <c:pt idx="100">
                  <c:v>-2.3878731190792105E-2</c:v>
                </c:pt>
                <c:pt idx="101">
                  <c:v>-2.4708016874528477E-2</c:v>
                </c:pt>
                <c:pt idx="102">
                  <c:v>-2.5140419732126964E-2</c:v>
                </c:pt>
                <c:pt idx="103">
                  <c:v>-2.5174126972346982E-2</c:v>
                </c:pt>
                <c:pt idx="104">
                  <c:v>-2.4813585678185344E-2</c:v>
                </c:pt>
                <c:pt idx="105">
                  <c:v>-2.4069355133461492E-2</c:v>
                </c:pt>
                <c:pt idx="106">
                  <c:v>-2.2957865371653598E-2</c:v>
                </c:pt>
                <c:pt idx="107">
                  <c:v>-2.1501086894321821E-2</c:v>
                </c:pt>
                <c:pt idx="108">
                  <c:v>-1.9726117834405515E-2</c:v>
                </c:pt>
                <c:pt idx="109">
                  <c:v>-1.7664696052891581E-2</c:v>
                </c:pt>
                <c:pt idx="110">
                  <c:v>-1.5352644738273583E-2</c:v>
                </c:pt>
                <c:pt idx="111">
                  <c:v>-1.2829261011595877E-2</c:v>
                </c:pt>
                <c:pt idx="112">
                  <c:v>-1.0136657812943135E-2</c:v>
                </c:pt>
                <c:pt idx="113">
                  <c:v>-7.3190699478991516E-3</c:v>
                </c:pt>
                <c:pt idx="114">
                  <c:v>-4.422135597457872E-3</c:v>
                </c:pt>
                <c:pt idx="115">
                  <c:v>-1.4921648376930272E-3</c:v>
                </c:pt>
                <c:pt idx="116">
                  <c:v>1.424593225345646E-3</c:v>
                </c:pt>
                <c:pt idx="117">
                  <c:v>4.2826732231758882E-3</c:v>
                </c:pt>
                <c:pt idx="118">
                  <c:v>7.0380950137618366E-3</c:v>
                </c:pt>
                <c:pt idx="119">
                  <c:v>9.6490331830140809E-3</c:v>
                </c:pt>
                <c:pt idx="120">
                  <c:v>1.2076444484221523E-2</c:v>
                </c:pt>
                <c:pt idx="121">
                  <c:v>1.4284643924450113E-2</c:v>
                </c:pt>
                <c:pt idx="122">
                  <c:v>1.6241821126238964E-2</c:v>
                </c:pt>
                <c:pt idx="123">
                  <c:v>1.7920489631717725E-2</c:v>
                </c:pt>
                <c:pt idx="124">
                  <c:v>1.9297862956818419E-2</c:v>
                </c:pt>
                <c:pt idx="125">
                  <c:v>2.0356152426447699E-2</c:v>
                </c:pt>
                <c:pt idx="126">
                  <c:v>2.1082783107154744E-2</c:v>
                </c:pt>
                <c:pt idx="127">
                  <c:v>2.1470525481083091E-2</c:v>
                </c:pt>
                <c:pt idx="128">
                  <c:v>2.151754185254897E-2</c:v>
                </c:pt>
                <c:pt idx="129">
                  <c:v>2.1227347825109513E-2</c:v>
                </c:pt>
                <c:pt idx="130">
                  <c:v>2.0608690511419385E-2</c:v>
                </c:pt>
                <c:pt idx="131">
                  <c:v>1.967534642007961E-2</c:v>
                </c:pt>
                <c:pt idx="132">
                  <c:v>1.8445843183534181E-2</c:v>
                </c:pt>
                <c:pt idx="133">
                  <c:v>1.6943110430558881E-2</c:v>
                </c:pt>
                <c:pt idx="134">
                  <c:v>1.5194066149189184E-2</c:v>
                </c:pt>
                <c:pt idx="135">
                  <c:v>1.3229145815956453E-2</c:v>
                </c:pt>
                <c:pt idx="136">
                  <c:v>1.1081782371895794E-2</c:v>
                </c:pt>
                <c:pt idx="137">
                  <c:v>8.7878457939320909E-3</c:v>
                </c:pt>
                <c:pt idx="138">
                  <c:v>6.3850515331933594E-3</c:v>
                </c:pt>
                <c:pt idx="139">
                  <c:v>3.9123474631728439E-3</c:v>
                </c:pt>
                <c:pt idx="140">
                  <c:v>1.4092891965448097E-3</c:v>
                </c:pt>
                <c:pt idx="141">
                  <c:v>-1.0845863116037784E-3</c:v>
                </c:pt>
                <c:pt idx="142">
                  <c:v>-3.5303790532968051E-3</c:v>
                </c:pt>
                <c:pt idx="143">
                  <c:v>-5.890426578481418E-3</c:v>
                </c:pt>
                <c:pt idx="144">
                  <c:v>-8.1288777516517439E-3</c:v>
                </c:pt>
                <c:pt idx="145">
                  <c:v>-1.0212231013397128E-2</c:v>
                </c:pt>
                <c:pt idx="146">
                  <c:v>-1.2109829169088341E-2</c:v>
                </c:pt>
                <c:pt idx="147">
                  <c:v>-1.379430350654791E-2</c:v>
                </c:pt>
                <c:pt idx="148">
                  <c:v>-1.5241960927065147E-2</c:v>
                </c:pt>
                <c:pt idx="149">
                  <c:v>-1.643310874442299E-2</c:v>
                </c:pt>
                <c:pt idx="150">
                  <c:v>-1.7352312848427174E-2</c:v>
                </c:pt>
                <c:pt idx="151">
                  <c:v>-1.7988586025578023E-2</c:v>
                </c:pt>
                <c:pt idx="152">
                  <c:v>-1.833550436217498E-2</c:v>
                </c:pt>
                <c:pt idx="153">
                  <c:v>-1.8391250806119155E-2</c:v>
                </c:pt>
                <c:pt idx="154">
                  <c:v>-1.8158586114745141E-2</c:v>
                </c:pt>
                <c:pt idx="155">
                  <c:v>-1.764474854916118E-2</c:v>
                </c:pt>
                <c:pt idx="156">
                  <c:v>-1.686128477330337E-2</c:v>
                </c:pt>
                <c:pt idx="157">
                  <c:v>-1.5823815461483474E-2</c:v>
                </c:pt>
                <c:pt idx="158">
                  <c:v>-1.4551740095924831E-2</c:v>
                </c:pt>
                <c:pt idx="159">
                  <c:v>-1.3067886331187953E-2</c:v>
                </c:pt>
                <c:pt idx="160">
                  <c:v>-1.1398110102505705E-2</c:v>
                </c:pt>
                <c:pt idx="161">
                  <c:v>-9.5708533485491035E-3</c:v>
                </c:pt>
                <c:pt idx="162">
                  <c:v>-7.6166667965098548E-3</c:v>
                </c:pt>
                <c:pt idx="163">
                  <c:v>-5.5677057110313111E-3</c:v>
                </c:pt>
                <c:pt idx="164">
                  <c:v>-3.4572068328922994E-3</c:v>
                </c:pt>
                <c:pt idx="165">
                  <c:v>-1.3189549249866088E-3</c:v>
                </c:pt>
                <c:pt idx="166">
                  <c:v>8.1325259929712992E-4</c:v>
                </c:pt>
                <c:pt idx="167">
                  <c:v>2.9061345659324974E-3</c:v>
                </c:pt>
                <c:pt idx="168">
                  <c:v>4.9274402551846355E-3</c:v>
                </c:pt>
                <c:pt idx="169">
                  <c:v>6.8464410802477451E-3</c:v>
                </c:pt>
                <c:pt idx="170">
                  <c:v>8.6343923188717028E-3</c:v>
                </c:pt>
                <c:pt idx="171">
                  <c:v>1.0264958048215802E-2</c:v>
                </c:pt>
                <c:pt idx="172">
                  <c:v>1.1714593094284496E-2</c:v>
                </c:pt>
                <c:pt idx="173">
                  <c:v>1.2962876556984441E-2</c:v>
                </c:pt>
                <c:pt idx="174">
                  <c:v>1.3992792297261006E-2</c:v>
                </c:pt>
                <c:pt idx="175">
                  <c:v>1.4790952660067648E-2</c:v>
                </c:pt>
                <c:pt idx="176">
                  <c:v>1.5347762641440355E-2</c:v>
                </c:pt>
                <c:pt idx="177">
                  <c:v>1.5657522674482595E-2</c:v>
                </c:pt>
                <c:pt idx="178">
                  <c:v>1.5718469192094013E-2</c:v>
                </c:pt>
                <c:pt idx="179">
                  <c:v>1.5532753108213875E-2</c:v>
                </c:pt>
                <c:pt idx="180">
                  <c:v>1.510635732879396E-2</c:v>
                </c:pt>
                <c:pt idx="181">
                  <c:v>1.444895534367968E-2</c:v>
                </c:pt>
                <c:pt idx="182">
                  <c:v>1.3573713846725833E-2</c:v>
                </c:pt>
                <c:pt idx="183">
                  <c:v>1.2497043170331486E-2</c:v>
                </c:pt>
                <c:pt idx="184">
                  <c:v>1.1238300089738851E-2</c:v>
                </c:pt>
                <c:pt idx="185">
                  <c:v>9.8194482407401602E-3</c:v>
                </c:pt>
                <c:pt idx="186">
                  <c:v>8.2646819921157327E-3</c:v>
                </c:pt>
                <c:pt idx="187">
                  <c:v>6.6000201129658483E-3</c:v>
                </c:pt>
                <c:pt idx="188">
                  <c:v>4.8528759685282034E-3</c:v>
                </c:pt>
                <c:pt idx="189">
                  <c:v>3.0516112612517556E-3</c:v>
                </c:pt>
                <c:pt idx="190">
                  <c:v>1.2250805037722426E-3</c:v>
                </c:pt>
                <c:pt idx="191">
                  <c:v>-5.9782653423935943E-4</c:v>
                </c:pt>
                <c:pt idx="192">
                  <c:v>-2.3886372220430141E-3</c:v>
                </c:pt>
                <c:pt idx="193">
                  <c:v>-4.1197362936018205E-3</c:v>
                </c:pt>
                <c:pt idx="194">
                  <c:v>-5.7647871680432308E-3</c:v>
                </c:pt>
                <c:pt idx="195">
                  <c:v>-7.2991280094819224E-3</c:v>
                </c:pt>
                <c:pt idx="196">
                  <c:v>-8.700136645351856E-3</c:v>
                </c:pt>
                <c:pt idx="197">
                  <c:v>-9.9475590229509952E-3</c:v>
                </c:pt>
                <c:pt idx="198">
                  <c:v>-1.1023796520695794E-2</c:v>
                </c:pt>
                <c:pt idx="199">
                  <c:v>-1.1914148132700576E-2</c:v>
                </c:pt>
                <c:pt idx="200">
                  <c:v>-1.2607004300940198E-2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BF3-452A-837B-52424D5CC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039808"/>
        <c:axId val="134062464"/>
      </c:scatterChart>
      <c:valAx>
        <c:axId val="134039808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VRIJEME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r-Latn-RS"/>
          </a:p>
        </c:txPr>
        <c:crossAx val="134062464"/>
        <c:crosses val="autoZero"/>
        <c:crossBetween val="midCat"/>
      </c:valAx>
      <c:valAx>
        <c:axId val="134062464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POMAK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403980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45"/>
    </mc:Choice>
    <mc:Fallback>
      <c:style val="45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Pomaci u vremenu</c:v>
          </c:tx>
          <c:marker>
            <c:symbol val="none"/>
          </c:marker>
          <c:xVal>
            <c:numRef>
              <c:f>'Newmarkova Metoda'!$D$22:$D$222</c:f>
              <c:numCache>
                <c:formatCode>General</c:formatCode>
                <c:ptCount val="2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0.12000000000000001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0.19999999999999998</c:v>
                </c:pt>
                <c:pt idx="11">
                  <c:v>0.21999999999999997</c:v>
                </c:pt>
                <c:pt idx="12">
                  <c:v>0.23999999999999996</c:v>
                </c:pt>
                <c:pt idx="13">
                  <c:v>0.25999999999999995</c:v>
                </c:pt>
                <c:pt idx="14">
                  <c:v>0.27999999999999997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0.36000000000000004</c:v>
                </c:pt>
                <c:pt idx="19">
                  <c:v>0.38000000000000006</c:v>
                </c:pt>
                <c:pt idx="20">
                  <c:v>0.40000000000000008</c:v>
                </c:pt>
                <c:pt idx="21">
                  <c:v>0.4200000000000001</c:v>
                </c:pt>
                <c:pt idx="22">
                  <c:v>0.44000000000000011</c:v>
                </c:pt>
                <c:pt idx="23">
                  <c:v>0.46000000000000013</c:v>
                </c:pt>
                <c:pt idx="24">
                  <c:v>0.48000000000000015</c:v>
                </c:pt>
                <c:pt idx="25">
                  <c:v>0.50000000000000011</c:v>
                </c:pt>
                <c:pt idx="26">
                  <c:v>0.52000000000000013</c:v>
                </c:pt>
                <c:pt idx="27">
                  <c:v>0.54000000000000015</c:v>
                </c:pt>
                <c:pt idx="28">
                  <c:v>0.56000000000000016</c:v>
                </c:pt>
                <c:pt idx="29">
                  <c:v>0.58000000000000018</c:v>
                </c:pt>
                <c:pt idx="30">
                  <c:v>0.6000000000000002</c:v>
                </c:pt>
                <c:pt idx="31">
                  <c:v>0.62000000000000022</c:v>
                </c:pt>
                <c:pt idx="32">
                  <c:v>0.64000000000000024</c:v>
                </c:pt>
                <c:pt idx="33">
                  <c:v>0.66000000000000025</c:v>
                </c:pt>
                <c:pt idx="34">
                  <c:v>0.68000000000000027</c:v>
                </c:pt>
                <c:pt idx="35">
                  <c:v>0.70000000000000029</c:v>
                </c:pt>
                <c:pt idx="36">
                  <c:v>0.72000000000000031</c:v>
                </c:pt>
                <c:pt idx="37">
                  <c:v>0.74000000000000032</c:v>
                </c:pt>
                <c:pt idx="38">
                  <c:v>0.76000000000000034</c:v>
                </c:pt>
                <c:pt idx="39">
                  <c:v>0.78000000000000036</c:v>
                </c:pt>
                <c:pt idx="40">
                  <c:v>0.80000000000000038</c:v>
                </c:pt>
                <c:pt idx="41">
                  <c:v>0.8200000000000004</c:v>
                </c:pt>
                <c:pt idx="42">
                  <c:v>0.84000000000000041</c:v>
                </c:pt>
                <c:pt idx="43">
                  <c:v>0.86000000000000043</c:v>
                </c:pt>
                <c:pt idx="44">
                  <c:v>0.88000000000000045</c:v>
                </c:pt>
                <c:pt idx="45">
                  <c:v>0.90000000000000047</c:v>
                </c:pt>
                <c:pt idx="46">
                  <c:v>0.92000000000000048</c:v>
                </c:pt>
                <c:pt idx="47">
                  <c:v>0.9400000000000005</c:v>
                </c:pt>
                <c:pt idx="48">
                  <c:v>0.96000000000000052</c:v>
                </c:pt>
                <c:pt idx="49">
                  <c:v>0.98000000000000054</c:v>
                </c:pt>
                <c:pt idx="50">
                  <c:v>1.0000000000000004</c:v>
                </c:pt>
                <c:pt idx="51">
                  <c:v>1.0200000000000005</c:v>
                </c:pt>
                <c:pt idx="52">
                  <c:v>1.0400000000000005</c:v>
                </c:pt>
                <c:pt idx="53">
                  <c:v>1.0600000000000005</c:v>
                </c:pt>
                <c:pt idx="54">
                  <c:v>1.0800000000000005</c:v>
                </c:pt>
                <c:pt idx="55">
                  <c:v>1.1000000000000005</c:v>
                </c:pt>
                <c:pt idx="56">
                  <c:v>1.1200000000000006</c:v>
                </c:pt>
                <c:pt idx="57">
                  <c:v>1.1400000000000006</c:v>
                </c:pt>
                <c:pt idx="58">
                  <c:v>1.1600000000000006</c:v>
                </c:pt>
                <c:pt idx="59">
                  <c:v>1.1800000000000006</c:v>
                </c:pt>
                <c:pt idx="60">
                  <c:v>1.2000000000000006</c:v>
                </c:pt>
                <c:pt idx="61">
                  <c:v>1.2200000000000006</c:v>
                </c:pt>
                <c:pt idx="62">
                  <c:v>1.2400000000000007</c:v>
                </c:pt>
                <c:pt idx="63">
                  <c:v>1.2600000000000007</c:v>
                </c:pt>
                <c:pt idx="64">
                  <c:v>1.2800000000000007</c:v>
                </c:pt>
                <c:pt idx="65">
                  <c:v>1.3000000000000007</c:v>
                </c:pt>
                <c:pt idx="66">
                  <c:v>1.3200000000000007</c:v>
                </c:pt>
                <c:pt idx="67">
                  <c:v>1.3400000000000007</c:v>
                </c:pt>
                <c:pt idx="68">
                  <c:v>1.3600000000000008</c:v>
                </c:pt>
                <c:pt idx="69">
                  <c:v>1.3800000000000008</c:v>
                </c:pt>
                <c:pt idx="70">
                  <c:v>1.4000000000000008</c:v>
                </c:pt>
                <c:pt idx="71">
                  <c:v>1.4200000000000008</c:v>
                </c:pt>
                <c:pt idx="72">
                  <c:v>1.4400000000000008</c:v>
                </c:pt>
                <c:pt idx="73">
                  <c:v>1.4600000000000009</c:v>
                </c:pt>
                <c:pt idx="74">
                  <c:v>1.4800000000000009</c:v>
                </c:pt>
                <c:pt idx="75">
                  <c:v>1.5000000000000009</c:v>
                </c:pt>
                <c:pt idx="76">
                  <c:v>1.5200000000000009</c:v>
                </c:pt>
                <c:pt idx="77">
                  <c:v>1.5400000000000009</c:v>
                </c:pt>
                <c:pt idx="78">
                  <c:v>1.5600000000000009</c:v>
                </c:pt>
                <c:pt idx="79">
                  <c:v>1.580000000000001</c:v>
                </c:pt>
                <c:pt idx="80">
                  <c:v>1.600000000000001</c:v>
                </c:pt>
                <c:pt idx="81">
                  <c:v>1.620000000000001</c:v>
                </c:pt>
                <c:pt idx="82">
                  <c:v>1.640000000000001</c:v>
                </c:pt>
                <c:pt idx="83">
                  <c:v>1.660000000000001</c:v>
                </c:pt>
                <c:pt idx="84">
                  <c:v>1.680000000000001</c:v>
                </c:pt>
                <c:pt idx="85">
                  <c:v>1.7000000000000011</c:v>
                </c:pt>
                <c:pt idx="86">
                  <c:v>1.7200000000000011</c:v>
                </c:pt>
                <c:pt idx="87">
                  <c:v>1.7400000000000011</c:v>
                </c:pt>
                <c:pt idx="88">
                  <c:v>1.7600000000000011</c:v>
                </c:pt>
                <c:pt idx="89">
                  <c:v>1.7800000000000011</c:v>
                </c:pt>
                <c:pt idx="90">
                  <c:v>1.8000000000000012</c:v>
                </c:pt>
                <c:pt idx="91">
                  <c:v>1.8200000000000012</c:v>
                </c:pt>
                <c:pt idx="92">
                  <c:v>1.8400000000000012</c:v>
                </c:pt>
                <c:pt idx="93">
                  <c:v>1.8600000000000012</c:v>
                </c:pt>
                <c:pt idx="94">
                  <c:v>1.8800000000000012</c:v>
                </c:pt>
                <c:pt idx="95">
                  <c:v>1.9000000000000012</c:v>
                </c:pt>
                <c:pt idx="96">
                  <c:v>1.9200000000000013</c:v>
                </c:pt>
                <c:pt idx="97">
                  <c:v>1.9400000000000013</c:v>
                </c:pt>
                <c:pt idx="98">
                  <c:v>1.9600000000000013</c:v>
                </c:pt>
                <c:pt idx="99">
                  <c:v>1.9800000000000013</c:v>
                </c:pt>
                <c:pt idx="100">
                  <c:v>2.0000000000000013</c:v>
                </c:pt>
                <c:pt idx="101">
                  <c:v>2.0200000000000014</c:v>
                </c:pt>
                <c:pt idx="102">
                  <c:v>2.0400000000000014</c:v>
                </c:pt>
                <c:pt idx="103">
                  <c:v>2.0600000000000014</c:v>
                </c:pt>
                <c:pt idx="104">
                  <c:v>2.0800000000000014</c:v>
                </c:pt>
                <c:pt idx="105">
                  <c:v>2.1000000000000014</c:v>
                </c:pt>
                <c:pt idx="106">
                  <c:v>2.1200000000000014</c:v>
                </c:pt>
                <c:pt idx="107">
                  <c:v>2.1400000000000015</c:v>
                </c:pt>
                <c:pt idx="108">
                  <c:v>2.1600000000000015</c:v>
                </c:pt>
                <c:pt idx="109">
                  <c:v>2.1800000000000015</c:v>
                </c:pt>
                <c:pt idx="110">
                  <c:v>2.2000000000000015</c:v>
                </c:pt>
                <c:pt idx="111">
                  <c:v>2.2200000000000015</c:v>
                </c:pt>
                <c:pt idx="112">
                  <c:v>2.2400000000000015</c:v>
                </c:pt>
                <c:pt idx="113">
                  <c:v>2.2600000000000016</c:v>
                </c:pt>
                <c:pt idx="114">
                  <c:v>2.2800000000000016</c:v>
                </c:pt>
                <c:pt idx="115">
                  <c:v>2.3000000000000016</c:v>
                </c:pt>
                <c:pt idx="116">
                  <c:v>2.3200000000000016</c:v>
                </c:pt>
                <c:pt idx="117">
                  <c:v>2.3400000000000016</c:v>
                </c:pt>
                <c:pt idx="118">
                  <c:v>2.3600000000000017</c:v>
                </c:pt>
                <c:pt idx="119">
                  <c:v>2.3800000000000017</c:v>
                </c:pt>
                <c:pt idx="120">
                  <c:v>2.4000000000000017</c:v>
                </c:pt>
                <c:pt idx="121">
                  <c:v>2.4200000000000017</c:v>
                </c:pt>
                <c:pt idx="122">
                  <c:v>2.4400000000000017</c:v>
                </c:pt>
                <c:pt idx="123">
                  <c:v>2.4600000000000017</c:v>
                </c:pt>
                <c:pt idx="124">
                  <c:v>2.4800000000000018</c:v>
                </c:pt>
                <c:pt idx="125">
                  <c:v>2.5000000000000018</c:v>
                </c:pt>
                <c:pt idx="126">
                  <c:v>2.5200000000000018</c:v>
                </c:pt>
                <c:pt idx="127">
                  <c:v>2.5400000000000018</c:v>
                </c:pt>
                <c:pt idx="128">
                  <c:v>2.5600000000000018</c:v>
                </c:pt>
                <c:pt idx="129">
                  <c:v>2.5800000000000018</c:v>
                </c:pt>
                <c:pt idx="130">
                  <c:v>2.6000000000000019</c:v>
                </c:pt>
                <c:pt idx="131">
                  <c:v>2.6200000000000019</c:v>
                </c:pt>
                <c:pt idx="132">
                  <c:v>2.6400000000000019</c:v>
                </c:pt>
                <c:pt idx="133">
                  <c:v>2.6600000000000019</c:v>
                </c:pt>
                <c:pt idx="134">
                  <c:v>2.6800000000000019</c:v>
                </c:pt>
                <c:pt idx="135">
                  <c:v>2.700000000000002</c:v>
                </c:pt>
                <c:pt idx="136">
                  <c:v>2.720000000000002</c:v>
                </c:pt>
                <c:pt idx="137">
                  <c:v>2.740000000000002</c:v>
                </c:pt>
                <c:pt idx="138">
                  <c:v>2.760000000000002</c:v>
                </c:pt>
                <c:pt idx="139">
                  <c:v>2.780000000000002</c:v>
                </c:pt>
                <c:pt idx="140">
                  <c:v>2.800000000000002</c:v>
                </c:pt>
                <c:pt idx="141">
                  <c:v>2.8200000000000021</c:v>
                </c:pt>
                <c:pt idx="142">
                  <c:v>2.8400000000000021</c:v>
                </c:pt>
                <c:pt idx="143">
                  <c:v>2.8600000000000021</c:v>
                </c:pt>
                <c:pt idx="144">
                  <c:v>2.8800000000000021</c:v>
                </c:pt>
                <c:pt idx="145">
                  <c:v>2.9000000000000021</c:v>
                </c:pt>
                <c:pt idx="146">
                  <c:v>2.9200000000000021</c:v>
                </c:pt>
                <c:pt idx="147">
                  <c:v>2.9400000000000022</c:v>
                </c:pt>
                <c:pt idx="148">
                  <c:v>2.9600000000000022</c:v>
                </c:pt>
                <c:pt idx="149">
                  <c:v>2.9800000000000022</c:v>
                </c:pt>
                <c:pt idx="150">
                  <c:v>3.0000000000000022</c:v>
                </c:pt>
                <c:pt idx="151">
                  <c:v>3.0200000000000022</c:v>
                </c:pt>
                <c:pt idx="152">
                  <c:v>3.0400000000000023</c:v>
                </c:pt>
                <c:pt idx="153">
                  <c:v>3.0600000000000023</c:v>
                </c:pt>
                <c:pt idx="154">
                  <c:v>3.0800000000000023</c:v>
                </c:pt>
                <c:pt idx="155">
                  <c:v>3.1000000000000023</c:v>
                </c:pt>
                <c:pt idx="156">
                  <c:v>3.1200000000000023</c:v>
                </c:pt>
                <c:pt idx="157">
                  <c:v>3.1400000000000023</c:v>
                </c:pt>
                <c:pt idx="158">
                  <c:v>3.1600000000000024</c:v>
                </c:pt>
                <c:pt idx="159">
                  <c:v>3.1800000000000024</c:v>
                </c:pt>
                <c:pt idx="160">
                  <c:v>3.2000000000000024</c:v>
                </c:pt>
                <c:pt idx="161">
                  <c:v>3.2200000000000024</c:v>
                </c:pt>
                <c:pt idx="162">
                  <c:v>3.2400000000000024</c:v>
                </c:pt>
                <c:pt idx="163">
                  <c:v>3.2600000000000025</c:v>
                </c:pt>
                <c:pt idx="164">
                  <c:v>3.2800000000000025</c:v>
                </c:pt>
                <c:pt idx="165">
                  <c:v>3.3000000000000025</c:v>
                </c:pt>
                <c:pt idx="166">
                  <c:v>3.3200000000000025</c:v>
                </c:pt>
                <c:pt idx="167">
                  <c:v>3.3400000000000025</c:v>
                </c:pt>
                <c:pt idx="168">
                  <c:v>3.3600000000000025</c:v>
                </c:pt>
                <c:pt idx="169">
                  <c:v>3.3800000000000026</c:v>
                </c:pt>
                <c:pt idx="170">
                  <c:v>3.4000000000000026</c:v>
                </c:pt>
                <c:pt idx="171">
                  <c:v>3.4200000000000026</c:v>
                </c:pt>
                <c:pt idx="172">
                  <c:v>3.4400000000000026</c:v>
                </c:pt>
                <c:pt idx="173">
                  <c:v>3.4600000000000026</c:v>
                </c:pt>
                <c:pt idx="174">
                  <c:v>3.4800000000000026</c:v>
                </c:pt>
                <c:pt idx="175">
                  <c:v>3.5000000000000027</c:v>
                </c:pt>
                <c:pt idx="176">
                  <c:v>3.5200000000000027</c:v>
                </c:pt>
                <c:pt idx="177">
                  <c:v>3.5400000000000027</c:v>
                </c:pt>
                <c:pt idx="178">
                  <c:v>3.5600000000000027</c:v>
                </c:pt>
                <c:pt idx="179">
                  <c:v>3.5800000000000027</c:v>
                </c:pt>
                <c:pt idx="180">
                  <c:v>3.6000000000000028</c:v>
                </c:pt>
                <c:pt idx="181">
                  <c:v>3.6200000000000028</c:v>
                </c:pt>
                <c:pt idx="182">
                  <c:v>3.6400000000000028</c:v>
                </c:pt>
                <c:pt idx="183">
                  <c:v>3.6600000000000028</c:v>
                </c:pt>
                <c:pt idx="184">
                  <c:v>3.6800000000000028</c:v>
                </c:pt>
                <c:pt idx="185">
                  <c:v>3.7000000000000028</c:v>
                </c:pt>
                <c:pt idx="186">
                  <c:v>3.7200000000000029</c:v>
                </c:pt>
                <c:pt idx="187">
                  <c:v>3.7400000000000029</c:v>
                </c:pt>
                <c:pt idx="188">
                  <c:v>3.7600000000000029</c:v>
                </c:pt>
                <c:pt idx="189">
                  <c:v>3.7800000000000029</c:v>
                </c:pt>
                <c:pt idx="190">
                  <c:v>3.8000000000000029</c:v>
                </c:pt>
                <c:pt idx="191">
                  <c:v>3.8200000000000029</c:v>
                </c:pt>
                <c:pt idx="192">
                  <c:v>3.840000000000003</c:v>
                </c:pt>
                <c:pt idx="193">
                  <c:v>3.860000000000003</c:v>
                </c:pt>
                <c:pt idx="194">
                  <c:v>3.880000000000003</c:v>
                </c:pt>
                <c:pt idx="195">
                  <c:v>3.900000000000003</c:v>
                </c:pt>
                <c:pt idx="196">
                  <c:v>3.920000000000003</c:v>
                </c:pt>
                <c:pt idx="197">
                  <c:v>3.9400000000000031</c:v>
                </c:pt>
                <c:pt idx="198">
                  <c:v>3.9600000000000031</c:v>
                </c:pt>
                <c:pt idx="199">
                  <c:v>3.9800000000000031</c:v>
                </c:pt>
                <c:pt idx="200">
                  <c:v>4.0000000000000027</c:v>
                </c:pt>
              </c:numCache>
            </c:numRef>
          </c:xVal>
          <c:yVal>
            <c:numRef>
              <c:f>'Newmarkova Metoda'!$M$22:$M$222</c:f>
              <c:numCache>
                <c:formatCode>General</c:formatCode>
                <c:ptCount val="201"/>
                <c:pt idx="0">
                  <c:v>0</c:v>
                </c:pt>
                <c:pt idx="1">
                  <c:v>1.0558280894149308E-5</c:v>
                </c:pt>
                <c:pt idx="2">
                  <c:v>6.2938036824789487E-5</c:v>
                </c:pt>
                <c:pt idx="3">
                  <c:v>1.9745817570321689E-4</c:v>
                </c:pt>
                <c:pt idx="4">
                  <c:v>4.5173697143303655E-4</c:v>
                </c:pt>
                <c:pt idx="5">
                  <c:v>8.5969230337278935E-4</c:v>
                </c:pt>
                <c:pt idx="6">
                  <c:v>1.450627007485987E-3</c:v>
                </c:pt>
                <c:pt idx="7">
                  <c:v>2.2484172798043819E-3</c:v>
                </c:pt>
                <c:pt idx="8">
                  <c:v>3.2708200263142362E-3</c:v>
                </c:pt>
                <c:pt idx="9">
                  <c:v>4.5289127348630658E-3</c:v>
                </c:pt>
                <c:pt idx="10">
                  <c:v>6.0266768966368272E-3</c:v>
                </c:pt>
                <c:pt idx="11">
                  <c:v>7.760733273199376E-3</c:v>
                </c:pt>
                <c:pt idx="12">
                  <c:v>9.7202344388056354E-3</c:v>
                </c:pt>
                <c:pt idx="13">
                  <c:v>1.1886917077411081E-2</c:v>
                </c:pt>
                <c:pt idx="14">
                  <c:v>1.4235313531279908E-2</c:v>
                </c:pt>
                <c:pt idx="15">
                  <c:v>1.6733119135309751E-2</c:v>
                </c:pt>
                <c:pt idx="16">
                  <c:v>1.9341708979431736E-2</c:v>
                </c:pt>
                <c:pt idx="17">
                  <c:v>2.2016794970472202E-2</c:v>
                </c:pt>
                <c:pt idx="18">
                  <c:v>2.470921146209238E-2</c:v>
                </c:pt>
                <c:pt idx="19">
                  <c:v>2.7365815331151525E-2</c:v>
                </c:pt>
                <c:pt idx="20">
                  <c:v>2.9930484241529467E-2</c:v>
                </c:pt>
                <c:pt idx="21">
                  <c:v>3.2345194988077031E-2</c:v>
                </c:pt>
                <c:pt idx="22">
                  <c:v>3.4551162284866536E-2</c:v>
                </c:pt>
                <c:pt idx="23">
                  <c:v>3.6490017178686607E-2</c:v>
                </c:pt>
                <c:pt idx="24">
                  <c:v>3.8105003450241259E-2</c:v>
                </c:pt>
                <c:pt idx="25">
                  <c:v>3.9342169925039465E-2</c:v>
                </c:pt>
                <c:pt idx="26">
                  <c:v>4.015153656036987E-2</c:v>
                </c:pt>
                <c:pt idx="27">
                  <c:v>4.0488212504445113E-2</c:v>
                </c:pt>
                <c:pt idx="28">
                  <c:v>4.0313445032723126E-2</c:v>
                </c:pt>
                <c:pt idx="29">
                  <c:v>3.9595579342206408E-2</c:v>
                </c:pt>
                <c:pt idx="30">
                  <c:v>3.8310910608741908E-2</c:v>
                </c:pt>
                <c:pt idx="31">
                  <c:v>3.6454969741695042E-2</c:v>
                </c:pt>
                <c:pt idx="32">
                  <c:v>3.4053258103217424E-2</c:v>
                </c:pt>
                <c:pt idx="33">
                  <c:v>3.1150034509023684E-2</c:v>
                </c:pt>
                <c:pt idx="34">
                  <c:v>2.7796833219783518E-2</c:v>
                </c:pt>
                <c:pt idx="35">
                  <c:v>2.405156938924256E-2</c:v>
                </c:pt>
                <c:pt idx="36">
                  <c:v>1.9977556063700871E-2</c:v>
                </c:pt>
                <c:pt idx="37">
                  <c:v>1.5642449170667743E-2</c:v>
                </c:pt>
                <c:pt idx="38">
                  <c:v>1.1117137853863063E-2</c:v>
                </c:pt>
                <c:pt idx="39">
                  <c:v>6.4745981488229989E-3</c:v>
                </c:pt>
                <c:pt idx="40">
                  <c:v>1.7887283417583862E-3</c:v>
                </c:pt>
                <c:pt idx="41">
                  <c:v>-2.866815587840515E-3</c:v>
                </c:pt>
                <c:pt idx="42">
                  <c:v>-7.4197662703507743E-3</c:v>
                </c:pt>
                <c:pt idx="43">
                  <c:v>-1.1800355335075343E-2</c:v>
                </c:pt>
                <c:pt idx="44">
                  <c:v>-1.5942371005250422E-2</c:v>
                </c:pt>
                <c:pt idx="45">
                  <c:v>-1.978414705261488E-2</c:v>
                </c:pt>
                <c:pt idx="46">
                  <c:v>-2.3269468533149748E-2</c:v>
                </c:pt>
                <c:pt idx="47">
                  <c:v>-2.634838120531045E-2</c:v>
                </c:pt>
                <c:pt idx="48">
                  <c:v>-2.8977893197788148E-2</c:v>
                </c:pt>
                <c:pt idx="49">
                  <c:v>-3.1122559317246522E-2</c:v>
                </c:pt>
                <c:pt idx="50">
                  <c:v>-3.2754940337174174E-2</c:v>
                </c:pt>
                <c:pt idx="51">
                  <c:v>-3.3855931654950697E-2</c:v>
                </c:pt>
                <c:pt idx="52">
                  <c:v>-3.4414957812337409E-2</c:v>
                </c:pt>
                <c:pt idx="53">
                  <c:v>-3.4430031511204787E-2</c:v>
                </c:pt>
                <c:pt idx="54">
                  <c:v>-3.3907677887704504E-2</c:v>
                </c:pt>
                <c:pt idx="55">
                  <c:v>-3.2862726901091599E-2</c:v>
                </c:pt>
                <c:pt idx="56">
                  <c:v>-3.1317978715819969E-2</c:v>
                </c:pt>
                <c:pt idx="57">
                  <c:v>-2.9303748876691918E-2</c:v>
                </c:pt>
                <c:pt idx="58">
                  <c:v>-2.6857301868020947E-2</c:v>
                </c:pt>
                <c:pt idx="59">
                  <c:v>-2.4022183282632656E-2</c:v>
                </c:pt>
                <c:pt idx="60">
                  <c:v>-2.084746228151382E-2</c:v>
                </c:pt>
                <c:pt idx="61">
                  <c:v>-1.7386897279556959E-2</c:v>
                </c:pt>
                <c:pt idx="62">
                  <c:v>-1.3698038830049638E-2</c:v>
                </c:pt>
                <c:pt idx="63">
                  <c:v>-9.8412844868424262E-3</c:v>
                </c:pt>
                <c:pt idx="64">
                  <c:v>-5.8789009887857679E-3</c:v>
                </c:pt>
                <c:pt idx="65">
                  <c:v>-1.8740294302178684E-3</c:v>
                </c:pt>
                <c:pt idx="66">
                  <c:v>2.1103108479040645E-3</c:v>
                </c:pt>
                <c:pt idx="67">
                  <c:v>6.0122040872265491E-3</c:v>
                </c:pt>
                <c:pt idx="68">
                  <c:v>9.7717905187610678E-3</c:v>
                </c:pt>
                <c:pt idx="69">
                  <c:v>1.3332174851668875E-2</c:v>
                </c:pt>
                <c:pt idx="70">
                  <c:v>1.6640277213995584E-2</c:v>
                </c:pt>
                <c:pt idx="71">
                  <c:v>1.9647613982648231E-2</c:v>
                </c:pt>
                <c:pt idx="72">
                  <c:v>2.2310997190034751E-2</c:v>
                </c:pt>
                <c:pt idx="73">
                  <c:v>2.4593142605895773E-2</c:v>
                </c:pt>
                <c:pt idx="74">
                  <c:v>2.6463178140931659E-2</c:v>
                </c:pt>
                <c:pt idx="75">
                  <c:v>2.7897045878006059E-2</c:v>
                </c:pt>
                <c:pt idx="76">
                  <c:v>2.887779277972027E-2</c:v>
                </c:pt>
                <c:pt idx="77">
                  <c:v>2.9395746919760993E-2</c:v>
                </c:pt>
                <c:pt idx="78">
                  <c:v>2.9448577910871472E-2</c:v>
                </c:pt>
                <c:pt idx="79">
                  <c:v>2.9041242025765041E-2</c:v>
                </c:pt>
                <c:pt idx="80">
                  <c:v>2.8185814300362193E-2</c:v>
                </c:pt>
                <c:pt idx="81">
                  <c:v>2.690121164378681E-2</c:v>
                </c:pt>
                <c:pt idx="82">
                  <c:v>2.5212812630251609E-2</c:v>
                </c:pt>
                <c:pt idx="83">
                  <c:v>2.3151981189588323E-2</c:v>
                </c:pt>
                <c:pt idx="84">
                  <c:v>2.0755502823035135E-2</c:v>
                </c:pt>
                <c:pt idx="85">
                  <c:v>1.8064943228620803E-2</c:v>
                </c:pt>
                <c:pt idx="86">
                  <c:v>1.5125940308347057E-2</c:v>
                </c:pt>
                <c:pt idx="87">
                  <c:v>1.1987441432504698E-2</c:v>
                </c:pt>
                <c:pt idx="88">
                  <c:v>8.7008985430676259E-3</c:v>
                </c:pt>
                <c:pt idx="89">
                  <c:v>5.319434179609733E-3</c:v>
                </c:pt>
                <c:pt idx="90">
                  <c:v>1.8969918023057494E-3</c:v>
                </c:pt>
                <c:pt idx="91">
                  <c:v>-1.5125161346189841E-3</c:v>
                </c:pt>
                <c:pt idx="92">
                  <c:v>-4.8560490377241809E-3</c:v>
                </c:pt>
                <c:pt idx="93">
                  <c:v>-8.0822549745303111E-3</c:v>
                </c:pt>
                <c:pt idx="94">
                  <c:v>-1.1142250972787985E-2</c:v>
                </c:pt>
                <c:pt idx="95">
                  <c:v>-1.3990355096832493E-2</c:v>
                </c:pt>
                <c:pt idx="96">
                  <c:v>-1.6584759477159958E-2</c:v>
                </c:pt>
                <c:pt idx="97">
                  <c:v>-1.8888134525237792E-2</c:v>
                </c:pt>
                <c:pt idx="98">
                  <c:v>-2.0868155760733677E-2</c:v>
                </c:pt>
                <c:pt idx="99">
                  <c:v>-2.2497945992433745E-2</c:v>
                </c:pt>
                <c:pt idx="100">
                  <c:v>-2.3756427005139122E-2</c:v>
                </c:pt>
                <c:pt idx="101">
                  <c:v>-2.4628576389558857E-2</c:v>
                </c:pt>
                <c:pt idx="102">
                  <c:v>-2.5105586686572701E-2</c:v>
                </c:pt>
                <c:pt idx="103">
                  <c:v>-2.5184925576660848E-2</c:v>
                </c:pt>
                <c:pt idx="104">
                  <c:v>-2.487029740514491E-2</c:v>
                </c:pt>
                <c:pt idx="105">
                  <c:v>-2.4171507869810413E-2</c:v>
                </c:pt>
                <c:pt idx="106">
                  <c:v>-2.3104235185816786E-2</c:v>
                </c:pt>
                <c:pt idx="107">
                  <c:v>-2.1689712460914067E-2</c:v>
                </c:pt>
                <c:pt idx="108">
                  <c:v>-1.995432734062097E-2</c:v>
                </c:pt>
                <c:pt idx="109">
                  <c:v>-1.7929146198613029E-2</c:v>
                </c:pt>
                <c:pt idx="110">
                  <c:v>-1.5649371234534231E-2</c:v>
                </c:pt>
                <c:pt idx="111">
                  <c:v>-1.3153739784418837E-2</c:v>
                </c:pt>
                <c:pt idx="112">
                  <c:v>-1.0483875934967465E-2</c:v>
                </c:pt>
                <c:pt idx="113">
                  <c:v>-7.6836051517476332E-3</c:v>
                </c:pt>
                <c:pt idx="114">
                  <c:v>-4.7982430754062661E-3</c:v>
                </c:pt>
                <c:pt idx="115">
                  <c:v>-1.8738699044341927E-3</c:v>
                </c:pt>
                <c:pt idx="116">
                  <c:v>1.0433981339842192E-3</c:v>
                </c:pt>
                <c:pt idx="117">
                  <c:v>3.9081288210093962E-3</c:v>
                </c:pt>
                <c:pt idx="118">
                  <c:v>6.6762743612867256E-3</c:v>
                </c:pt>
                <c:pt idx="119">
                  <c:v>9.3058414909020452E-3</c:v>
                </c:pt>
                <c:pt idx="120">
                  <c:v>1.175752119857253E-2</c:v>
                </c:pt>
                <c:pt idx="121">
                  <c:v>1.3995268735951723E-2</c:v>
                </c:pt>
                <c:pt idx="122">
                  <c:v>1.5986825484489067E-2</c:v>
                </c:pt>
                <c:pt idx="123">
                  <c:v>1.7704175258345535E-2</c:v>
                </c:pt>
                <c:pt idx="124">
                  <c:v>1.9123928738138219E-2</c:v>
                </c:pt>
                <c:pt idx="125">
                  <c:v>2.0227630930082851E-2</c:v>
                </c:pt>
                <c:pt idx="126">
                  <c:v>2.1001987809652227E-2</c:v>
                </c:pt>
                <c:pt idx="127">
                  <c:v>2.1439009617633922E-2</c:v>
                </c:pt>
                <c:pt idx="128">
                  <c:v>2.1536069608481184E-2</c:v>
                </c:pt>
                <c:pt idx="129">
                  <c:v>2.1295878385033166E-2</c:v>
                </c:pt>
                <c:pt idx="130">
                  <c:v>2.0726375269189336E-2</c:v>
                </c:pt>
                <c:pt idx="131">
                  <c:v>1.9840539434663192E-2</c:v>
                </c:pt>
                <c:pt idx="132">
                  <c:v>1.8656124746077578E-2</c:v>
                </c:pt>
                <c:pt idx="133">
                  <c:v>1.7195323390116323E-2</c:v>
                </c:pt>
                <c:pt idx="134">
                  <c:v>1.5484364432356594E-2</c:v>
                </c:pt>
                <c:pt idx="135">
                  <c:v>1.3553054372584384E-2</c:v>
                </c:pt>
                <c:pt idx="136">
                  <c:v>1.1434267588538657E-2</c:v>
                </c:pt>
                <c:pt idx="137">
                  <c:v>9.1633952419038159E-3</c:v>
                </c:pt>
                <c:pt idx="138">
                  <c:v>6.7777617619606866E-3</c:v>
                </c:pt>
                <c:pt idx="139">
                  <c:v>4.3160184149305253E-3</c:v>
                </c:pt>
                <c:pt idx="140">
                  <c:v>1.8175237064296345E-3</c:v>
                </c:pt>
                <c:pt idx="141">
                  <c:v>-6.7827955123682653E-4</c:v>
                </c:pt>
                <c:pt idx="142">
                  <c:v>-3.1324807453625659E-3</c:v>
                </c:pt>
                <c:pt idx="143">
                  <c:v>-5.5073020027255615E-3</c:v>
                </c:pt>
                <c:pt idx="144">
                  <c:v>-7.7666735907888466E-3</c:v>
                </c:pt>
                <c:pt idx="145">
                  <c:v>-9.8767755141887376E-3</c:v>
                </c:pt>
                <c:pt idx="146">
                  <c:v>-1.180653727566818E-2</c:v>
                </c:pt>
                <c:pt idx="147">
                  <c:v>-1.3528088523216167E-2</c:v>
                </c:pt>
                <c:pt idx="148">
                  <c:v>-1.5017154161992239E-2</c:v>
                </c:pt>
                <c:pt idx="149">
                  <c:v>-1.6253388455983162E-2</c:v>
                </c:pt>
                <c:pt idx="150">
                  <c:v>-1.7220643664377058E-2</c:v>
                </c:pt>
                <c:pt idx="151">
                  <c:v>-1.7907169834516415E-2</c:v>
                </c:pt>
                <c:pt idx="152">
                  <c:v>-1.8305743489495898E-2</c:v>
                </c:pt>
                <c:pt idx="153">
                  <c:v>-1.8413724086097646E-2</c:v>
                </c:pt>
                <c:pt idx="154">
                  <c:v>-1.8233038259788489E-2</c:v>
                </c:pt>
                <c:pt idx="155">
                  <c:v>-1.7770093000093287E-2</c:v>
                </c:pt>
                <c:pt idx="156">
                  <c:v>-1.7035619994406764E-2</c:v>
                </c:pt>
                <c:pt idx="157">
                  <c:v>-1.6044454424526466E-2</c:v>
                </c:pt>
                <c:pt idx="158">
                  <c:v>-1.4815252482159629E-2</c:v>
                </c:pt>
                <c:pt idx="159">
                  <c:v>-1.3370152772852976E-2</c:v>
                </c:pt>
                <c:pt idx="160">
                  <c:v>-1.173438758910253E-2</c:v>
                </c:pt>
                <c:pt idx="161">
                  <c:v>-9.935850741302767E-3</c:v>
                </c:pt>
                <c:pt idx="162">
                  <c:v>-8.0046292299301436E-3</c:v>
                </c:pt>
                <c:pt idx="163">
                  <c:v>-5.9725065160514644E-3</c:v>
                </c:pt>
                <c:pt idx="164">
                  <c:v>-3.8724454940155797E-3</c:v>
                </c:pt>
                <c:pt idx="165">
                  <c:v>-1.7380594861941038E-3</c:v>
                </c:pt>
                <c:pt idx="166">
                  <c:v>3.9692033686226664E-4</c:v>
                </c:pt>
                <c:pt idx="167">
                  <c:v>2.4991727561466709E-3</c:v>
                </c:pt>
                <c:pt idx="168">
                  <c:v>4.5363013475150857E-3</c:v>
                </c:pt>
                <c:pt idx="169">
                  <c:v>6.4773284961040112E-3</c:v>
                </c:pt>
                <c:pt idx="170">
                  <c:v>8.2931611322007263E-3</c:v>
                </c:pt>
                <c:pt idx="171">
                  <c:v>9.9570212727589612E-3</c:v>
                </c:pt>
                <c:pt idx="172">
                  <c:v>1.1444835087870094E-2</c:v>
                </c:pt>
                <c:pt idx="173">
                  <c:v>1.2735574936726694E-2</c:v>
                </c:pt>
                <c:pt idx="174">
                  <c:v>1.3811549620515113E-2</c:v>
                </c:pt>
                <c:pt idx="175">
                  <c:v>1.46586389667532E-2</c:v>
                </c:pt>
                <c:pt idx="176">
                  <c:v>1.5266469776520871E-2</c:v>
                </c:pt>
                <c:pt idx="177">
                  <c:v>1.5628531117887742E-2</c:v>
                </c:pt>
                <c:pt idx="178">
                  <c:v>1.5742227920336908E-2</c:v>
                </c:pt>
                <c:pt idx="179">
                  <c:v>1.560887280071401E-2</c:v>
                </c:pt>
                <c:pt idx="180">
                  <c:v>1.5233617015918188E-2</c:v>
                </c:pt>
                <c:pt idx="181">
                  <c:v>1.4625322376280971E-2</c:v>
                </c:pt>
                <c:pt idx="182">
                  <c:v>1.3796376852025212E-2</c:v>
                </c:pt>
                <c:pt idx="183">
                  <c:v>1.2762457449840531E-2</c:v>
                </c:pt>
                <c:pt idx="184">
                  <c:v>1.1542244714943193E-2</c:v>
                </c:pt>
                <c:pt idx="185">
                  <c:v>1.0157093914686204E-2</c:v>
                </c:pt>
                <c:pt idx="186">
                  <c:v>8.6306685728809295E-3</c:v>
                </c:pt>
                <c:pt idx="187">
                  <c:v>6.9885425410068387E-3</c:v>
                </c:pt>
                <c:pt idx="188">
                  <c:v>5.2577772065476895E-3</c:v>
                </c:pt>
                <c:pt idx="189">
                  <c:v>3.4664807446192726E-3</c:v>
                </c:pt>
                <c:pt idx="190">
                  <c:v>1.6433565134159377E-3</c:v>
                </c:pt>
                <c:pt idx="191">
                  <c:v>-1.8275222484568157E-4</c:v>
                </c:pt>
                <c:pt idx="192">
                  <c:v>-1.9833141077262879E-3</c:v>
                </c:pt>
                <c:pt idx="193">
                  <c:v>-3.7305509944332732E-3</c:v>
                </c:pt>
                <c:pt idx="194">
                  <c:v>-5.3978620497245836E-3</c:v>
                </c:pt>
                <c:pt idx="195">
                  <c:v>-6.9602241867552485E-3</c:v>
                </c:pt>
                <c:pt idx="196">
                  <c:v>-8.3945629142443377E-3</c:v>
                </c:pt>
                <c:pt idx="197">
                  <c:v>-9.6800881691509084E-3</c:v>
                </c:pt>
                <c:pt idx="198">
                  <c:v>-1.07985903297533E-2</c:v>
                </c:pt>
                <c:pt idx="199">
                  <c:v>-1.1734692285082646E-2</c:v>
                </c:pt>
                <c:pt idx="200">
                  <c:v>-1.2476054173604685E-2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D6F-45FA-AC8F-F9584C3E6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226304"/>
        <c:axId val="134228224"/>
      </c:scatterChart>
      <c:valAx>
        <c:axId val="134226304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VRIJEME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r-Latn-RS"/>
          </a:p>
        </c:txPr>
        <c:crossAx val="134228224"/>
        <c:crosses val="autoZero"/>
        <c:crossBetween val="midCat"/>
      </c:valAx>
      <c:valAx>
        <c:axId val="134228224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POMAK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422630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47"/>
    </mc:Choice>
    <mc:Fallback>
      <c:style val="47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Analiticka metoda</c:v>
          </c:tx>
          <c:marker>
            <c:symbol val="none"/>
          </c:marker>
          <c:xVal>
            <c:numRef>
              <c:f>'Analiticka metoda'!$D$21:$D$221</c:f>
              <c:numCache>
                <c:formatCode>General</c:formatCode>
                <c:ptCount val="2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0.12000000000000001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0.19999999999999998</c:v>
                </c:pt>
                <c:pt idx="11">
                  <c:v>0.21999999999999997</c:v>
                </c:pt>
                <c:pt idx="12">
                  <c:v>0.23999999999999996</c:v>
                </c:pt>
                <c:pt idx="13">
                  <c:v>0.25999999999999995</c:v>
                </c:pt>
                <c:pt idx="14">
                  <c:v>0.27999999999999997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0.36000000000000004</c:v>
                </c:pt>
                <c:pt idx="19">
                  <c:v>0.38000000000000006</c:v>
                </c:pt>
                <c:pt idx="20">
                  <c:v>0.40000000000000008</c:v>
                </c:pt>
                <c:pt idx="21">
                  <c:v>0.4200000000000001</c:v>
                </c:pt>
                <c:pt idx="22">
                  <c:v>0.44000000000000011</c:v>
                </c:pt>
                <c:pt idx="23">
                  <c:v>0.46000000000000013</c:v>
                </c:pt>
                <c:pt idx="24">
                  <c:v>0.48000000000000015</c:v>
                </c:pt>
                <c:pt idx="25">
                  <c:v>0.50000000000000011</c:v>
                </c:pt>
                <c:pt idx="26">
                  <c:v>0.52000000000000013</c:v>
                </c:pt>
                <c:pt idx="27">
                  <c:v>0.54000000000000015</c:v>
                </c:pt>
                <c:pt idx="28">
                  <c:v>0.56000000000000016</c:v>
                </c:pt>
                <c:pt idx="29">
                  <c:v>0.58000000000000018</c:v>
                </c:pt>
                <c:pt idx="30">
                  <c:v>0.6000000000000002</c:v>
                </c:pt>
                <c:pt idx="31">
                  <c:v>0.62000000000000022</c:v>
                </c:pt>
                <c:pt idx="32">
                  <c:v>0.64000000000000024</c:v>
                </c:pt>
                <c:pt idx="33">
                  <c:v>0.66000000000000025</c:v>
                </c:pt>
                <c:pt idx="34">
                  <c:v>0.68000000000000027</c:v>
                </c:pt>
                <c:pt idx="35">
                  <c:v>0.70000000000000029</c:v>
                </c:pt>
                <c:pt idx="36">
                  <c:v>0.72000000000000031</c:v>
                </c:pt>
                <c:pt idx="37">
                  <c:v>0.74000000000000032</c:v>
                </c:pt>
                <c:pt idx="38">
                  <c:v>0.76000000000000034</c:v>
                </c:pt>
                <c:pt idx="39">
                  <c:v>0.78000000000000036</c:v>
                </c:pt>
                <c:pt idx="40">
                  <c:v>0.80000000000000038</c:v>
                </c:pt>
                <c:pt idx="41">
                  <c:v>0.8200000000000004</c:v>
                </c:pt>
                <c:pt idx="42">
                  <c:v>0.84000000000000041</c:v>
                </c:pt>
                <c:pt idx="43">
                  <c:v>0.86000000000000043</c:v>
                </c:pt>
                <c:pt idx="44">
                  <c:v>0.88000000000000045</c:v>
                </c:pt>
                <c:pt idx="45">
                  <c:v>0.90000000000000047</c:v>
                </c:pt>
                <c:pt idx="46">
                  <c:v>0.92000000000000048</c:v>
                </c:pt>
                <c:pt idx="47">
                  <c:v>0.9400000000000005</c:v>
                </c:pt>
                <c:pt idx="48">
                  <c:v>0.96000000000000052</c:v>
                </c:pt>
                <c:pt idx="49">
                  <c:v>0.98000000000000054</c:v>
                </c:pt>
                <c:pt idx="50">
                  <c:v>1.0000000000000004</c:v>
                </c:pt>
                <c:pt idx="51">
                  <c:v>1.0200000000000005</c:v>
                </c:pt>
                <c:pt idx="52">
                  <c:v>1.0400000000000005</c:v>
                </c:pt>
                <c:pt idx="53">
                  <c:v>1.0600000000000005</c:v>
                </c:pt>
                <c:pt idx="54">
                  <c:v>1.0800000000000005</c:v>
                </c:pt>
                <c:pt idx="55">
                  <c:v>1.1000000000000005</c:v>
                </c:pt>
                <c:pt idx="56">
                  <c:v>1.1200000000000006</c:v>
                </c:pt>
                <c:pt idx="57">
                  <c:v>1.1400000000000006</c:v>
                </c:pt>
                <c:pt idx="58">
                  <c:v>1.1600000000000006</c:v>
                </c:pt>
                <c:pt idx="59">
                  <c:v>1.1800000000000006</c:v>
                </c:pt>
                <c:pt idx="60">
                  <c:v>1.2000000000000006</c:v>
                </c:pt>
                <c:pt idx="61">
                  <c:v>1.2200000000000006</c:v>
                </c:pt>
                <c:pt idx="62">
                  <c:v>1.2400000000000007</c:v>
                </c:pt>
                <c:pt idx="63">
                  <c:v>1.2600000000000007</c:v>
                </c:pt>
                <c:pt idx="64">
                  <c:v>1.2800000000000007</c:v>
                </c:pt>
                <c:pt idx="65">
                  <c:v>1.3000000000000007</c:v>
                </c:pt>
                <c:pt idx="66">
                  <c:v>1.3200000000000007</c:v>
                </c:pt>
                <c:pt idx="67">
                  <c:v>1.3400000000000007</c:v>
                </c:pt>
                <c:pt idx="68">
                  <c:v>1.3600000000000008</c:v>
                </c:pt>
                <c:pt idx="69">
                  <c:v>1.3800000000000008</c:v>
                </c:pt>
                <c:pt idx="70">
                  <c:v>1.4000000000000008</c:v>
                </c:pt>
                <c:pt idx="71">
                  <c:v>1.4200000000000008</c:v>
                </c:pt>
                <c:pt idx="72">
                  <c:v>1.4400000000000008</c:v>
                </c:pt>
                <c:pt idx="73">
                  <c:v>1.4600000000000009</c:v>
                </c:pt>
                <c:pt idx="74">
                  <c:v>1.4800000000000009</c:v>
                </c:pt>
                <c:pt idx="75">
                  <c:v>1.5000000000000009</c:v>
                </c:pt>
                <c:pt idx="76">
                  <c:v>1.5200000000000009</c:v>
                </c:pt>
                <c:pt idx="77">
                  <c:v>1.5400000000000009</c:v>
                </c:pt>
                <c:pt idx="78">
                  <c:v>1.5600000000000009</c:v>
                </c:pt>
                <c:pt idx="79">
                  <c:v>1.580000000000001</c:v>
                </c:pt>
                <c:pt idx="80">
                  <c:v>1.600000000000001</c:v>
                </c:pt>
                <c:pt idx="81">
                  <c:v>1.620000000000001</c:v>
                </c:pt>
                <c:pt idx="82">
                  <c:v>1.640000000000001</c:v>
                </c:pt>
                <c:pt idx="83">
                  <c:v>1.660000000000001</c:v>
                </c:pt>
                <c:pt idx="84">
                  <c:v>1.680000000000001</c:v>
                </c:pt>
                <c:pt idx="85">
                  <c:v>1.7000000000000011</c:v>
                </c:pt>
                <c:pt idx="86">
                  <c:v>1.7200000000000011</c:v>
                </c:pt>
                <c:pt idx="87">
                  <c:v>1.7400000000000011</c:v>
                </c:pt>
                <c:pt idx="88">
                  <c:v>1.7600000000000011</c:v>
                </c:pt>
                <c:pt idx="89">
                  <c:v>1.7800000000000011</c:v>
                </c:pt>
                <c:pt idx="90">
                  <c:v>1.8000000000000012</c:v>
                </c:pt>
                <c:pt idx="91">
                  <c:v>1.8200000000000012</c:v>
                </c:pt>
                <c:pt idx="92">
                  <c:v>1.8400000000000012</c:v>
                </c:pt>
                <c:pt idx="93">
                  <c:v>1.8600000000000012</c:v>
                </c:pt>
                <c:pt idx="94">
                  <c:v>1.8800000000000012</c:v>
                </c:pt>
                <c:pt idx="95">
                  <c:v>1.9000000000000012</c:v>
                </c:pt>
                <c:pt idx="96">
                  <c:v>1.9200000000000013</c:v>
                </c:pt>
                <c:pt idx="97">
                  <c:v>1.9400000000000013</c:v>
                </c:pt>
                <c:pt idx="98">
                  <c:v>1.9600000000000013</c:v>
                </c:pt>
                <c:pt idx="99">
                  <c:v>1.9800000000000013</c:v>
                </c:pt>
                <c:pt idx="100">
                  <c:v>2.0000000000000013</c:v>
                </c:pt>
                <c:pt idx="101">
                  <c:v>2.0200000000000014</c:v>
                </c:pt>
                <c:pt idx="102">
                  <c:v>2.0400000000000014</c:v>
                </c:pt>
                <c:pt idx="103">
                  <c:v>2.0600000000000014</c:v>
                </c:pt>
                <c:pt idx="104">
                  <c:v>2.0800000000000014</c:v>
                </c:pt>
                <c:pt idx="105">
                  <c:v>2.1000000000000014</c:v>
                </c:pt>
                <c:pt idx="106">
                  <c:v>2.1200000000000014</c:v>
                </c:pt>
                <c:pt idx="107">
                  <c:v>2.1400000000000015</c:v>
                </c:pt>
                <c:pt idx="108">
                  <c:v>2.1600000000000015</c:v>
                </c:pt>
                <c:pt idx="109">
                  <c:v>2.1800000000000015</c:v>
                </c:pt>
                <c:pt idx="110">
                  <c:v>2.2000000000000015</c:v>
                </c:pt>
                <c:pt idx="111">
                  <c:v>2.2200000000000015</c:v>
                </c:pt>
                <c:pt idx="112">
                  <c:v>2.2400000000000015</c:v>
                </c:pt>
                <c:pt idx="113">
                  <c:v>2.2600000000000016</c:v>
                </c:pt>
                <c:pt idx="114">
                  <c:v>2.2800000000000016</c:v>
                </c:pt>
                <c:pt idx="115">
                  <c:v>2.3000000000000016</c:v>
                </c:pt>
                <c:pt idx="116">
                  <c:v>2.3200000000000016</c:v>
                </c:pt>
                <c:pt idx="117">
                  <c:v>2.3400000000000016</c:v>
                </c:pt>
                <c:pt idx="118">
                  <c:v>2.3600000000000017</c:v>
                </c:pt>
                <c:pt idx="119">
                  <c:v>2.3800000000000017</c:v>
                </c:pt>
                <c:pt idx="120">
                  <c:v>2.4000000000000017</c:v>
                </c:pt>
                <c:pt idx="121">
                  <c:v>2.4200000000000017</c:v>
                </c:pt>
                <c:pt idx="122">
                  <c:v>2.4400000000000017</c:v>
                </c:pt>
                <c:pt idx="123">
                  <c:v>2.4600000000000017</c:v>
                </c:pt>
                <c:pt idx="124">
                  <c:v>2.4800000000000018</c:v>
                </c:pt>
                <c:pt idx="125">
                  <c:v>2.5000000000000018</c:v>
                </c:pt>
                <c:pt idx="126">
                  <c:v>2.5200000000000018</c:v>
                </c:pt>
                <c:pt idx="127">
                  <c:v>2.5400000000000018</c:v>
                </c:pt>
                <c:pt idx="128">
                  <c:v>2.5600000000000018</c:v>
                </c:pt>
                <c:pt idx="129">
                  <c:v>2.5800000000000018</c:v>
                </c:pt>
                <c:pt idx="130">
                  <c:v>2.6000000000000019</c:v>
                </c:pt>
                <c:pt idx="131">
                  <c:v>2.6200000000000019</c:v>
                </c:pt>
                <c:pt idx="132">
                  <c:v>2.6400000000000019</c:v>
                </c:pt>
                <c:pt idx="133">
                  <c:v>2.6600000000000019</c:v>
                </c:pt>
                <c:pt idx="134">
                  <c:v>2.6800000000000019</c:v>
                </c:pt>
                <c:pt idx="135">
                  <c:v>2.700000000000002</c:v>
                </c:pt>
                <c:pt idx="136">
                  <c:v>2.720000000000002</c:v>
                </c:pt>
                <c:pt idx="137">
                  <c:v>2.740000000000002</c:v>
                </c:pt>
                <c:pt idx="138">
                  <c:v>2.760000000000002</c:v>
                </c:pt>
                <c:pt idx="139">
                  <c:v>2.780000000000002</c:v>
                </c:pt>
                <c:pt idx="140">
                  <c:v>2.800000000000002</c:v>
                </c:pt>
                <c:pt idx="141">
                  <c:v>2.8200000000000021</c:v>
                </c:pt>
                <c:pt idx="142">
                  <c:v>2.8400000000000021</c:v>
                </c:pt>
                <c:pt idx="143">
                  <c:v>2.8600000000000021</c:v>
                </c:pt>
                <c:pt idx="144">
                  <c:v>2.8800000000000021</c:v>
                </c:pt>
                <c:pt idx="145">
                  <c:v>2.9000000000000021</c:v>
                </c:pt>
                <c:pt idx="146">
                  <c:v>2.9200000000000021</c:v>
                </c:pt>
                <c:pt idx="147">
                  <c:v>2.9400000000000022</c:v>
                </c:pt>
                <c:pt idx="148">
                  <c:v>2.9600000000000022</c:v>
                </c:pt>
                <c:pt idx="149">
                  <c:v>2.9800000000000022</c:v>
                </c:pt>
                <c:pt idx="150">
                  <c:v>3.0000000000000022</c:v>
                </c:pt>
                <c:pt idx="151">
                  <c:v>3.0200000000000022</c:v>
                </c:pt>
                <c:pt idx="152">
                  <c:v>3.0400000000000023</c:v>
                </c:pt>
                <c:pt idx="153">
                  <c:v>3.0600000000000023</c:v>
                </c:pt>
                <c:pt idx="154">
                  <c:v>3.0800000000000023</c:v>
                </c:pt>
                <c:pt idx="155">
                  <c:v>3.1000000000000023</c:v>
                </c:pt>
                <c:pt idx="156">
                  <c:v>3.1200000000000023</c:v>
                </c:pt>
                <c:pt idx="157">
                  <c:v>3.1400000000000023</c:v>
                </c:pt>
                <c:pt idx="158">
                  <c:v>3.1600000000000024</c:v>
                </c:pt>
                <c:pt idx="159">
                  <c:v>3.1800000000000024</c:v>
                </c:pt>
                <c:pt idx="160">
                  <c:v>3.2000000000000024</c:v>
                </c:pt>
                <c:pt idx="161">
                  <c:v>3.2200000000000024</c:v>
                </c:pt>
                <c:pt idx="162">
                  <c:v>3.2400000000000024</c:v>
                </c:pt>
                <c:pt idx="163">
                  <c:v>3.2600000000000025</c:v>
                </c:pt>
                <c:pt idx="164">
                  <c:v>3.2800000000000025</c:v>
                </c:pt>
                <c:pt idx="165">
                  <c:v>3.3000000000000025</c:v>
                </c:pt>
                <c:pt idx="166">
                  <c:v>3.3200000000000025</c:v>
                </c:pt>
                <c:pt idx="167">
                  <c:v>3.3400000000000025</c:v>
                </c:pt>
                <c:pt idx="168">
                  <c:v>3.3600000000000025</c:v>
                </c:pt>
                <c:pt idx="169">
                  <c:v>3.3800000000000026</c:v>
                </c:pt>
                <c:pt idx="170">
                  <c:v>3.4000000000000026</c:v>
                </c:pt>
                <c:pt idx="171">
                  <c:v>3.4200000000000026</c:v>
                </c:pt>
                <c:pt idx="172">
                  <c:v>3.4400000000000026</c:v>
                </c:pt>
                <c:pt idx="173">
                  <c:v>3.4600000000000026</c:v>
                </c:pt>
                <c:pt idx="174">
                  <c:v>3.4800000000000026</c:v>
                </c:pt>
                <c:pt idx="175">
                  <c:v>3.5000000000000027</c:v>
                </c:pt>
                <c:pt idx="176">
                  <c:v>3.5200000000000027</c:v>
                </c:pt>
                <c:pt idx="177">
                  <c:v>3.5400000000000027</c:v>
                </c:pt>
                <c:pt idx="178">
                  <c:v>3.5600000000000027</c:v>
                </c:pt>
                <c:pt idx="179">
                  <c:v>3.5800000000000027</c:v>
                </c:pt>
                <c:pt idx="180">
                  <c:v>3.6000000000000028</c:v>
                </c:pt>
                <c:pt idx="181">
                  <c:v>3.6200000000000028</c:v>
                </c:pt>
                <c:pt idx="182">
                  <c:v>3.6400000000000028</c:v>
                </c:pt>
                <c:pt idx="183">
                  <c:v>3.6600000000000028</c:v>
                </c:pt>
                <c:pt idx="184">
                  <c:v>3.6800000000000028</c:v>
                </c:pt>
                <c:pt idx="185">
                  <c:v>3.7000000000000028</c:v>
                </c:pt>
                <c:pt idx="186">
                  <c:v>3.7200000000000029</c:v>
                </c:pt>
                <c:pt idx="187">
                  <c:v>3.7400000000000029</c:v>
                </c:pt>
                <c:pt idx="188">
                  <c:v>3.7600000000000029</c:v>
                </c:pt>
                <c:pt idx="189">
                  <c:v>3.7800000000000029</c:v>
                </c:pt>
                <c:pt idx="190">
                  <c:v>3.8000000000000029</c:v>
                </c:pt>
                <c:pt idx="191">
                  <c:v>3.8200000000000029</c:v>
                </c:pt>
                <c:pt idx="192">
                  <c:v>3.840000000000003</c:v>
                </c:pt>
                <c:pt idx="193">
                  <c:v>3.860000000000003</c:v>
                </c:pt>
                <c:pt idx="194">
                  <c:v>3.880000000000003</c:v>
                </c:pt>
                <c:pt idx="195">
                  <c:v>3.900000000000003</c:v>
                </c:pt>
                <c:pt idx="196">
                  <c:v>3.920000000000003</c:v>
                </c:pt>
                <c:pt idx="197">
                  <c:v>3.9400000000000031</c:v>
                </c:pt>
                <c:pt idx="198">
                  <c:v>3.9600000000000031</c:v>
                </c:pt>
                <c:pt idx="199">
                  <c:v>3.9800000000000031</c:v>
                </c:pt>
                <c:pt idx="200">
                  <c:v>4.0000000000000027</c:v>
                </c:pt>
              </c:numCache>
            </c:numRef>
          </c:xVal>
          <c:yVal>
            <c:numRef>
              <c:f>'Analiticka metoda'!$F$21:$F$221</c:f>
              <c:numCache>
                <c:formatCode>General</c:formatCode>
                <c:ptCount val="201"/>
                <c:pt idx="0">
                  <c:v>0</c:v>
                </c:pt>
                <c:pt idx="1">
                  <c:v>7.0920041633105307E-6</c:v>
                </c:pt>
                <c:pt idx="2">
                  <c:v>5.6332305693056021E-5</c:v>
                </c:pt>
                <c:pt idx="3">
                  <c:v>1.8826408529105205E-4</c:v>
                </c:pt>
                <c:pt idx="4">
                  <c:v>4.4070866872278867E-4</c:v>
                </c:pt>
                <c:pt idx="5">
                  <c:v>8.4775950858646115E-4</c:v>
                </c:pt>
                <c:pt idx="6">
                  <c:v>1.4388620546097013E-3</c:v>
                </c:pt>
                <c:pt idx="7">
                  <c:v>2.2379975826054346E-3</c:v>
                </c:pt>
                <c:pt idx="8">
                  <c:v>3.2629869838748868E-3</c:v>
                </c:pt>
                <c:pt idx="9">
                  <c:v>4.5249281743353076E-3</c:v>
                </c:pt>
                <c:pt idx="10">
                  <c:v>6.0277782089584106E-3</c:v>
                </c:pt>
                <c:pt idx="11">
                  <c:v>7.7680884288061011E-3</c:v>
                </c:pt>
                <c:pt idx="12">
                  <c:v>9.7348980744031352E-3</c:v>
                </c:pt>
                <c:pt idx="13">
                  <c:v>1.1909788821676315E-2</c:v>
                </c:pt>
                <c:pt idx="14">
                  <c:v>1.4267099687567786E-2</c:v>
                </c:pt>
                <c:pt idx="15">
                  <c:v>1.6774298764212263E-2</c:v>
                </c:pt>
                <c:pt idx="16">
                  <c:v>1.9392505325072043E-2</c:v>
                </c:pt>
                <c:pt idx="17">
                  <c:v>2.2077153053897174E-2</c:v>
                </c:pt>
                <c:pt idx="18">
                  <c:v>2.4778782525679652E-2</c:v>
                </c:pt>
                <c:pt idx="19">
                  <c:v>2.744394866258084E-2</c:v>
                </c:pt>
                <c:pt idx="20">
                  <c:v>3.0016226737917172E-2</c:v>
                </c:pt>
                <c:pt idx="21">
                  <c:v>3.2437298643925479E-2</c:v>
                </c:pt>
                <c:pt idx="22">
                  <c:v>3.4648099605305266E-2</c:v>
                </c:pt>
                <c:pt idx="23">
                  <c:v>3.6590004335957778E-2</c:v>
                </c:pt>
                <c:pt idx="24">
                  <c:v>3.8206030820405579E-2</c:v>
                </c:pt>
                <c:pt idx="25">
                  <c:v>3.9442039467304131E-2</c:v>
                </c:pt>
                <c:pt idx="26">
                  <c:v>4.0247905336989007E-2</c:v>
                </c:pt>
                <c:pt idx="27">
                  <c:v>4.0578641488333435E-2</c:v>
                </c:pt>
                <c:pt idx="28">
                  <c:v>4.0395452216003797E-2</c:v>
                </c:pt>
                <c:pt idx="29">
                  <c:v>3.9666696044794156E-2</c:v>
                </c:pt>
                <c:pt idx="30">
                  <c:v>3.8368739794255147E-2</c:v>
                </c:pt>
                <c:pt idx="31">
                  <c:v>3.6416157089474419E-2</c:v>
                </c:pt>
                <c:pt idx="32">
                  <c:v>3.3918236110410664E-2</c:v>
                </c:pt>
                <c:pt idx="33">
                  <c:v>3.0920858743815768E-2</c:v>
                </c:pt>
                <c:pt idx="34">
                  <c:v>2.7477147995889024E-2</c:v>
                </c:pt>
                <c:pt idx="35">
                  <c:v>2.3646546582408293E-2</c:v>
                </c:pt>
                <c:pt idx="36">
                  <c:v>1.9493808148487776E-2</c:v>
                </c:pt>
                <c:pt idx="37">
                  <c:v>1.5087917989571877E-2</c:v>
                </c:pt>
                <c:pt idx="38">
                  <c:v>1.0500961037666491E-2</c:v>
                </c:pt>
                <c:pt idx="39">
                  <c:v>5.8069554801635963E-3</c:v>
                </c:pt>
                <c:pt idx="40">
                  <c:v>1.0806706871007133E-3</c:v>
                </c:pt>
                <c:pt idx="41">
                  <c:v>-3.6035518648354237E-3</c:v>
                </c:pt>
                <c:pt idx="42">
                  <c:v>-8.1729562633008537E-3</c:v>
                </c:pt>
                <c:pt idx="43">
                  <c:v>-1.2557490582559904E-2</c:v>
                </c:pt>
                <c:pt idx="44">
                  <c:v>-1.6690869049945871E-2</c:v>
                </c:pt>
                <c:pt idx="45">
                  <c:v>-2.051156204170514E-2</c:v>
                </c:pt>
                <c:pt idx="46">
                  <c:v>-2.396369932102594E-2</c:v>
                </c:pt>
                <c:pt idx="47">
                  <c:v>-2.6997873470305713E-2</c:v>
                </c:pt>
                <c:pt idx="48">
                  <c:v>-2.9571832193883138E-2</c:v>
                </c:pt>
                <c:pt idx="49">
                  <c:v>-3.1651050047272408E-2</c:v>
                </c:pt>
                <c:pt idx="50">
                  <c:v>-3.3209172153036766E-2</c:v>
                </c:pt>
                <c:pt idx="51">
                  <c:v>-3.4228324558925126E-2</c:v>
                </c:pt>
                <c:pt idx="52">
                  <c:v>-3.4699288046844197E-2</c:v>
                </c:pt>
                <c:pt idx="53">
                  <c:v>-3.4621534377254203E-2</c:v>
                </c:pt>
                <c:pt idx="54">
                  <c:v>-3.4003126118326489E-2</c:v>
                </c:pt>
                <c:pt idx="55">
                  <c:v>-3.2860483328963096E-2</c:v>
                </c:pt>
                <c:pt idx="56">
                  <c:v>-3.1218022406949385E-2</c:v>
                </c:pt>
                <c:pt idx="57">
                  <c:v>-2.9107674347112894E-2</c:v>
                </c:pt>
                <c:pt idx="58">
                  <c:v>-2.6568291450497595E-2</c:v>
                </c:pt>
                <c:pt idx="59">
                  <c:v>-2.3644953157851051E-2</c:v>
                </c:pt>
                <c:pt idx="60">
                  <c:v>-2.0388183125669403E-2</c:v>
                </c:pt>
                <c:pt idx="61">
                  <c:v>-1.6853090900384345E-2</c:v>
                </c:pt>
                <c:pt idx="62">
                  <c:v>-1.3098452559241915E-2</c:v>
                </c:pt>
                <c:pt idx="63">
                  <c:v>-9.1857454619646735E-3</c:v>
                </c:pt>
                <c:pt idx="64">
                  <c:v>-5.1781527862392839E-3</c:v>
                </c:pt>
                <c:pt idx="65">
                  <c:v>-1.1395537972298372E-3</c:v>
                </c:pt>
                <c:pt idx="66">
                  <c:v>2.8664841745087489E-3</c:v>
                </c:pt>
                <c:pt idx="67">
                  <c:v>6.7776962983778655E-3</c:v>
                </c:pt>
                <c:pt idx="68">
                  <c:v>1.0534078073585683E-2</c:v>
                </c:pt>
                <c:pt idx="69">
                  <c:v>1.4078795847492132E-2</c:v>
                </c:pt>
                <c:pt idx="70">
                  <c:v>1.7359036368447944E-2</c:v>
                </c:pt>
                <c:pt idx="71">
                  <c:v>2.0326782843238876E-2</c:v>
                </c:pt>
                <c:pt idx="72">
                  <c:v>2.2939506275350529E-2</c:v>
                </c:pt>
                <c:pt idx="73">
                  <c:v>2.5160762325665425E-2</c:v>
                </c:pt>
                <c:pt idx="74">
                  <c:v>2.6960685536978297E-2</c:v>
                </c:pt>
                <c:pt idx="75">
                  <c:v>2.8316374471164297E-2</c:v>
                </c:pt>
                <c:pt idx="76">
                  <c:v>2.9212163094904091E-2</c:v>
                </c:pt>
                <c:pt idx="77">
                  <c:v>2.9639775587607085E-2</c:v>
                </c:pt>
                <c:pt idx="78">
                  <c:v>2.9598363604199526E-2</c:v>
                </c:pt>
                <c:pt idx="79">
                  <c:v>2.9094426876407484E-2</c:v>
                </c:pt>
                <c:pt idx="80">
                  <c:v>2.8141619850210874E-2</c:v>
                </c:pt>
                <c:pt idx="81">
                  <c:v>2.6760448806354708E-2</c:v>
                </c:pt>
                <c:pt idx="82">
                  <c:v>2.4977865568621194E-2</c:v>
                </c:pt>
                <c:pt idx="83">
                  <c:v>2.2826765446197286E-2</c:v>
                </c:pt>
                <c:pt idx="84">
                  <c:v>2.0345398459247831E-2</c:v>
                </c:pt>
                <c:pt idx="85">
                  <c:v>1.7576704140512902E-2</c:v>
                </c:pt>
                <c:pt idx="86">
                  <c:v>1.4567581272915606E-2</c:v>
                </c:pt>
                <c:pt idx="87">
                  <c:v>1.1368104799303455E-2</c:v>
                </c:pt>
                <c:pt idx="88">
                  <c:v>8.0307028142268099E-3</c:v>
                </c:pt>
                <c:pt idx="89">
                  <c:v>4.6093070110680111E-3</c:v>
                </c:pt>
                <c:pt idx="90">
                  <c:v>1.1584902062490817E-3</c:v>
                </c:pt>
                <c:pt idx="91">
                  <c:v>-2.2673954055409421E-3</c:v>
                </c:pt>
                <c:pt idx="92">
                  <c:v>-5.6150657929494516E-3</c:v>
                </c:pt>
                <c:pt idx="93">
                  <c:v>-8.8331253445297839E-3</c:v>
                </c:pt>
                <c:pt idx="94">
                  <c:v>-1.1872847348482018E-2</c:v>
                </c:pt>
                <c:pt idx="95">
                  <c:v>-1.4688902981900872E-2</c:v>
                </c:pt>
                <c:pt idx="96">
                  <c:v>-1.7240028047541028E-2</c:v>
                </c:pt>
                <c:pt idx="97">
                  <c:v>-1.9489617804270103E-2</c:v>
                </c:pt>
                <c:pt idx="98">
                  <c:v>-2.1406241482742262E-2</c:v>
                </c:pt>
                <c:pt idx="99">
                  <c:v>-2.2964069439192405E-2</c:v>
                </c:pt>
                <c:pt idx="100">
                  <c:v>-2.4143207354876822E-2</c:v>
                </c:pt>
                <c:pt idx="101">
                  <c:v>-2.4929933412656469E-2</c:v>
                </c:pt>
                <c:pt idx="102">
                  <c:v>-2.5316835950819055E-2</c:v>
                </c:pt>
                <c:pt idx="103">
                  <c:v>-2.5302850682378013E-2</c:v>
                </c:pt>
                <c:pt idx="104">
                  <c:v>-2.4893198150674634E-2</c:v>
                </c:pt>
                <c:pt idx="105">
                  <c:v>-2.4099223644459111E-2</c:v>
                </c:pt>
                <c:pt idx="106">
                  <c:v>-2.2938143293827606E-2</c:v>
                </c:pt>
                <c:pt idx="107">
                  <c:v>-2.1432701489683046E-2</c:v>
                </c:pt>
                <c:pt idx="108">
                  <c:v>-1.9610746092493039E-2</c:v>
                </c:pt>
                <c:pt idx="109">
                  <c:v>-1.7504729101563008E-2</c:v>
                </c:pt>
                <c:pt idx="110">
                  <c:v>-1.5151141526439585E-2</c:v>
                </c:pt>
                <c:pt idx="111">
                  <c:v>-1.2589892122344341E-2</c:v>
                </c:pt>
                <c:pt idx="112">
                  <c:v>-9.8636404091889899E-3</c:v>
                </c:pt>
                <c:pt idx="113">
                  <c:v>-7.0170949789175518E-3</c:v>
                </c:pt>
                <c:pt idx="114">
                  <c:v>-4.0962885016512379E-3</c:v>
                </c:pt>
                <c:pt idx="115">
                  <c:v>-1.1478410632761254E-3</c:v>
                </c:pt>
                <c:pt idx="116">
                  <c:v>1.7817764954796858E-3</c:v>
                </c:pt>
                <c:pt idx="117">
                  <c:v>4.6469677140597463E-3</c:v>
                </c:pt>
                <c:pt idx="118">
                  <c:v>7.4037129208624729E-3</c:v>
                </c:pt>
                <c:pt idx="119">
                  <c:v>1.0010238210750538E-2</c:v>
                </c:pt>
                <c:pt idx="120">
                  <c:v>1.2427640942808521E-2</c:v>
                </c:pt>
                <c:pt idx="121">
                  <c:v>1.4620462515448171E-2</c:v>
                </c:pt>
                <c:pt idx="122">
                  <c:v>1.655720011608286E-2</c:v>
                </c:pt>
                <c:pt idx="123">
                  <c:v>1.8210750200874194E-2</c:v>
                </c:pt>
                <c:pt idx="124">
                  <c:v>1.9558777618468467E-2</c:v>
                </c:pt>
                <c:pt idx="125">
                  <c:v>2.0584005530810089E-2</c:v>
                </c:pt>
                <c:pt idx="126">
                  <c:v>2.127442258365669E-2</c:v>
                </c:pt>
                <c:pt idx="127">
                  <c:v>2.1623405118238414E-2</c:v>
                </c:pt>
                <c:pt idx="128">
                  <c:v>2.1629753572168613E-2</c:v>
                </c:pt>
                <c:pt idx="129">
                  <c:v>2.1297643570779484E-2</c:v>
                </c:pt>
                <c:pt idx="130">
                  <c:v>2.0636493538398921E-2</c:v>
                </c:pt>
                <c:pt idx="131">
                  <c:v>1.9660751942233903E-2</c:v>
                </c:pt>
                <c:pt idx="132">
                  <c:v>1.8389608499969956E-2</c:v>
                </c:pt>
                <c:pt idx="133">
                  <c:v>1.6846634817681942E-2</c:v>
                </c:pt>
                <c:pt idx="134">
                  <c:v>1.5059360960449381E-2</c:v>
                </c:pt>
                <c:pt idx="135">
                  <c:v>1.305879537922002E-2</c:v>
                </c:pt>
                <c:pt idx="136">
                  <c:v>1.0878896410988045E-2</c:v>
                </c:pt>
                <c:pt idx="137">
                  <c:v>8.5560042244254095E-3</c:v>
                </c:pt>
                <c:pt idx="138">
                  <c:v>6.128242591208248E-3</c:v>
                </c:pt>
                <c:pt idx="139">
                  <c:v>3.6349002182967439E-3</c:v>
                </c:pt>
                <c:pt idx="140">
                  <c:v>1.1158015747144961E-3</c:v>
                </c:pt>
                <c:pt idx="141">
                  <c:v>-1.3893228132136519E-3</c:v>
                </c:pt>
                <c:pt idx="142">
                  <c:v>-3.8414567403345979E-3</c:v>
                </c:pt>
                <c:pt idx="143">
                  <c:v>-6.202899785913406E-3</c:v>
                </c:pt>
                <c:pt idx="144">
                  <c:v>-8.4378406882679533E-3</c:v>
                </c:pt>
                <c:pt idx="145">
                  <c:v>-1.0512894011282763E-2</c:v>
                </c:pt>
                <c:pt idx="146">
                  <c:v>-1.2397592165102445E-2</c:v>
                </c:pt>
                <c:pt idx="147">
                  <c:v>-1.4064825640789353E-2</c:v>
                </c:pt>
                <c:pt idx="148">
                  <c:v>-1.5491225217963565E-2</c:v>
                </c:pt>
                <c:pt idx="149">
                  <c:v>-1.6657480890094882E-2</c:v>
                </c:pt>
                <c:pt idx="150">
                  <c:v>-1.7548593307684584E-2</c:v>
                </c:pt>
                <c:pt idx="151">
                  <c:v>-1.8154054647673858E-2</c:v>
                </c:pt>
                <c:pt idx="152">
                  <c:v>-1.8467956960057524E-2</c:v>
                </c:pt>
                <c:pt idx="153">
                  <c:v>-1.848902720155644E-2</c:v>
                </c:pt>
                <c:pt idx="154">
                  <c:v>-1.8220589322979746E-2</c:v>
                </c:pt>
                <c:pt idx="155">
                  <c:v>-1.767045491351709E-2</c:v>
                </c:pt>
                <c:pt idx="156">
                  <c:v>-1.6850745004112305E-2</c:v>
                </c:pt>
                <c:pt idx="157">
                  <c:v>-1.5777646676561504E-2</c:v>
                </c:pt>
                <c:pt idx="158">
                  <c:v>-1.4471109099390292E-2</c:v>
                </c:pt>
                <c:pt idx="159">
                  <c:v>-1.2954484501525979E-2</c:v>
                </c:pt>
                <c:pt idx="160">
                  <c:v>-1.1254120387423487E-2</c:v>
                </c:pt>
                <c:pt idx="161">
                  <c:v>-9.3989099814403079E-3</c:v>
                </c:pt>
                <c:pt idx="162">
                  <c:v>-7.419808455540796E-3</c:v>
                </c:pt>
                <c:pt idx="163">
                  <c:v>-5.3493229354496874E-3</c:v>
                </c:pt>
                <c:pt idx="164">
                  <c:v>-3.2209845908368786E-3</c:v>
                </c:pt>
                <c:pt idx="165">
                  <c:v>-1.0688112917695261E-3</c:v>
                </c:pt>
                <c:pt idx="166">
                  <c:v>1.0732306445809942E-3</c:v>
                </c:pt>
                <c:pt idx="167">
                  <c:v>3.1717571851068807E-3</c:v>
                </c:pt>
                <c:pt idx="168">
                  <c:v>5.194481580817146E-3</c:v>
                </c:pt>
                <c:pt idx="169">
                  <c:v>7.110705775307021E-3</c:v>
                </c:pt>
                <c:pt idx="170">
                  <c:v>8.8917808283173212E-3</c:v>
                </c:pt>
                <c:pt idx="171">
                  <c:v>1.0511529538035776E-2</c:v>
                </c:pt>
                <c:pt idx="172">
                  <c:v>1.194662512220466E-2</c:v>
                </c:pt>
                <c:pt idx="173">
                  <c:v>1.3176920582130054E-2</c:v>
                </c:pt>
                <c:pt idx="174">
                  <c:v>1.4185724212284796E-2</c:v>
                </c:pt>
                <c:pt idx="175">
                  <c:v>1.4960017617315009E-2</c:v>
                </c:pt>
                <c:pt idx="176">
                  <c:v>1.5490613543075588E-2</c:v>
                </c:pt>
                <c:pt idx="177">
                  <c:v>1.5772251803483735E-2</c:v>
                </c:pt>
                <c:pt idx="178">
                  <c:v>1.5803632574855037E-2</c:v>
                </c:pt>
                <c:pt idx="179">
                  <c:v>1.5587387318307642E-2</c:v>
                </c:pt>
                <c:pt idx="180">
                  <c:v>1.5129988563324431E-2</c:v>
                </c:pt>
                <c:pt idx="181">
                  <c:v>1.4441600726644218E-2</c:v>
                </c:pt>
                <c:pt idx="182">
                  <c:v>1.3535875035978679E-2</c:v>
                </c:pt>
                <c:pt idx="183">
                  <c:v>1.2429692464187823E-2</c:v>
                </c:pt>
                <c:pt idx="184">
                  <c:v>1.1142859344149558E-2</c:v>
                </c:pt>
                <c:pt idx="185">
                  <c:v>9.6977610165605993E-3</c:v>
                </c:pt>
                <c:pt idx="186">
                  <c:v>8.1189794526673031E-3</c:v>
                </c:pt>
                <c:pt idx="187">
                  <c:v>6.4328812833694829E-3</c:v>
                </c:pt>
                <c:pt idx="188">
                  <c:v>4.6671830488658698E-3</c:v>
                </c:pt>
                <c:pt idx="189">
                  <c:v>2.8505007543555665E-3</c:v>
                </c:pt>
                <c:pt idx="190">
                  <c:v>1.0118909744252669E-3</c:v>
                </c:pt>
                <c:pt idx="191">
                  <c:v>-8.1960920939823541E-4</c:v>
                </c:pt>
                <c:pt idx="192">
                  <c:v>-2.6154362260838913E-3</c:v>
                </c:pt>
                <c:pt idx="193">
                  <c:v>-4.347940960221613E-3</c:v>
                </c:pt>
                <c:pt idx="194">
                  <c:v>-5.9908098897223519E-3</c:v>
                </c:pt>
                <c:pt idx="195">
                  <c:v>-7.5194600748799819E-3</c:v>
                </c:pt>
                <c:pt idx="196">
                  <c:v>-8.9114021457727694E-3</c:v>
                </c:pt>
                <c:pt idx="197">
                  <c:v>-1.0146566008648383E-2</c:v>
                </c:pt>
                <c:pt idx="198">
                  <c:v>-1.1207584641033934E-2</c:v>
                </c:pt>
                <c:pt idx="199">
                  <c:v>-1.2080032058750823E-2</c:v>
                </c:pt>
                <c:pt idx="200">
                  <c:v>-1.2752612303824283E-2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79B-4DDB-B8D8-4E074A4F08F1}"/>
            </c:ext>
          </c:extLst>
        </c:ser>
        <c:ser>
          <c:idx val="1"/>
          <c:order val="1"/>
          <c:tx>
            <c:v>Metoda interpolacije</c:v>
          </c:tx>
          <c:marker>
            <c:symbol val="none"/>
          </c:marker>
          <c:xVal>
            <c:numRef>
              <c:f>'Analiticka metoda'!$D$21:$D$221</c:f>
              <c:numCache>
                <c:formatCode>General</c:formatCode>
                <c:ptCount val="2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0.12000000000000001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0.19999999999999998</c:v>
                </c:pt>
                <c:pt idx="11">
                  <c:v>0.21999999999999997</c:v>
                </c:pt>
                <c:pt idx="12">
                  <c:v>0.23999999999999996</c:v>
                </c:pt>
                <c:pt idx="13">
                  <c:v>0.25999999999999995</c:v>
                </c:pt>
                <c:pt idx="14">
                  <c:v>0.27999999999999997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0.36000000000000004</c:v>
                </c:pt>
                <c:pt idx="19">
                  <c:v>0.38000000000000006</c:v>
                </c:pt>
                <c:pt idx="20">
                  <c:v>0.40000000000000008</c:v>
                </c:pt>
                <c:pt idx="21">
                  <c:v>0.4200000000000001</c:v>
                </c:pt>
                <c:pt idx="22">
                  <c:v>0.44000000000000011</c:v>
                </c:pt>
                <c:pt idx="23">
                  <c:v>0.46000000000000013</c:v>
                </c:pt>
                <c:pt idx="24">
                  <c:v>0.48000000000000015</c:v>
                </c:pt>
                <c:pt idx="25">
                  <c:v>0.50000000000000011</c:v>
                </c:pt>
                <c:pt idx="26">
                  <c:v>0.52000000000000013</c:v>
                </c:pt>
                <c:pt idx="27">
                  <c:v>0.54000000000000015</c:v>
                </c:pt>
                <c:pt idx="28">
                  <c:v>0.56000000000000016</c:v>
                </c:pt>
                <c:pt idx="29">
                  <c:v>0.58000000000000018</c:v>
                </c:pt>
                <c:pt idx="30">
                  <c:v>0.6000000000000002</c:v>
                </c:pt>
                <c:pt idx="31">
                  <c:v>0.62000000000000022</c:v>
                </c:pt>
                <c:pt idx="32">
                  <c:v>0.64000000000000024</c:v>
                </c:pt>
                <c:pt idx="33">
                  <c:v>0.66000000000000025</c:v>
                </c:pt>
                <c:pt idx="34">
                  <c:v>0.68000000000000027</c:v>
                </c:pt>
                <c:pt idx="35">
                  <c:v>0.70000000000000029</c:v>
                </c:pt>
                <c:pt idx="36">
                  <c:v>0.72000000000000031</c:v>
                </c:pt>
                <c:pt idx="37">
                  <c:v>0.74000000000000032</c:v>
                </c:pt>
                <c:pt idx="38">
                  <c:v>0.76000000000000034</c:v>
                </c:pt>
                <c:pt idx="39">
                  <c:v>0.78000000000000036</c:v>
                </c:pt>
                <c:pt idx="40">
                  <c:v>0.80000000000000038</c:v>
                </c:pt>
                <c:pt idx="41">
                  <c:v>0.8200000000000004</c:v>
                </c:pt>
                <c:pt idx="42">
                  <c:v>0.84000000000000041</c:v>
                </c:pt>
                <c:pt idx="43">
                  <c:v>0.86000000000000043</c:v>
                </c:pt>
                <c:pt idx="44">
                  <c:v>0.88000000000000045</c:v>
                </c:pt>
                <c:pt idx="45">
                  <c:v>0.90000000000000047</c:v>
                </c:pt>
                <c:pt idx="46">
                  <c:v>0.92000000000000048</c:v>
                </c:pt>
                <c:pt idx="47">
                  <c:v>0.9400000000000005</c:v>
                </c:pt>
                <c:pt idx="48">
                  <c:v>0.96000000000000052</c:v>
                </c:pt>
                <c:pt idx="49">
                  <c:v>0.98000000000000054</c:v>
                </c:pt>
                <c:pt idx="50">
                  <c:v>1.0000000000000004</c:v>
                </c:pt>
                <c:pt idx="51">
                  <c:v>1.0200000000000005</c:v>
                </c:pt>
                <c:pt idx="52">
                  <c:v>1.0400000000000005</c:v>
                </c:pt>
                <c:pt idx="53">
                  <c:v>1.0600000000000005</c:v>
                </c:pt>
                <c:pt idx="54">
                  <c:v>1.0800000000000005</c:v>
                </c:pt>
                <c:pt idx="55">
                  <c:v>1.1000000000000005</c:v>
                </c:pt>
                <c:pt idx="56">
                  <c:v>1.1200000000000006</c:v>
                </c:pt>
                <c:pt idx="57">
                  <c:v>1.1400000000000006</c:v>
                </c:pt>
                <c:pt idx="58">
                  <c:v>1.1600000000000006</c:v>
                </c:pt>
                <c:pt idx="59">
                  <c:v>1.1800000000000006</c:v>
                </c:pt>
                <c:pt idx="60">
                  <c:v>1.2000000000000006</c:v>
                </c:pt>
                <c:pt idx="61">
                  <c:v>1.2200000000000006</c:v>
                </c:pt>
                <c:pt idx="62">
                  <c:v>1.2400000000000007</c:v>
                </c:pt>
                <c:pt idx="63">
                  <c:v>1.2600000000000007</c:v>
                </c:pt>
                <c:pt idx="64">
                  <c:v>1.2800000000000007</c:v>
                </c:pt>
                <c:pt idx="65">
                  <c:v>1.3000000000000007</c:v>
                </c:pt>
                <c:pt idx="66">
                  <c:v>1.3200000000000007</c:v>
                </c:pt>
                <c:pt idx="67">
                  <c:v>1.3400000000000007</c:v>
                </c:pt>
                <c:pt idx="68">
                  <c:v>1.3600000000000008</c:v>
                </c:pt>
                <c:pt idx="69">
                  <c:v>1.3800000000000008</c:v>
                </c:pt>
                <c:pt idx="70">
                  <c:v>1.4000000000000008</c:v>
                </c:pt>
                <c:pt idx="71">
                  <c:v>1.4200000000000008</c:v>
                </c:pt>
                <c:pt idx="72">
                  <c:v>1.4400000000000008</c:v>
                </c:pt>
                <c:pt idx="73">
                  <c:v>1.4600000000000009</c:v>
                </c:pt>
                <c:pt idx="74">
                  <c:v>1.4800000000000009</c:v>
                </c:pt>
                <c:pt idx="75">
                  <c:v>1.5000000000000009</c:v>
                </c:pt>
                <c:pt idx="76">
                  <c:v>1.5200000000000009</c:v>
                </c:pt>
                <c:pt idx="77">
                  <c:v>1.5400000000000009</c:v>
                </c:pt>
                <c:pt idx="78">
                  <c:v>1.5600000000000009</c:v>
                </c:pt>
                <c:pt idx="79">
                  <c:v>1.580000000000001</c:v>
                </c:pt>
                <c:pt idx="80">
                  <c:v>1.600000000000001</c:v>
                </c:pt>
                <c:pt idx="81">
                  <c:v>1.620000000000001</c:v>
                </c:pt>
                <c:pt idx="82">
                  <c:v>1.640000000000001</c:v>
                </c:pt>
                <c:pt idx="83">
                  <c:v>1.660000000000001</c:v>
                </c:pt>
                <c:pt idx="84">
                  <c:v>1.680000000000001</c:v>
                </c:pt>
                <c:pt idx="85">
                  <c:v>1.7000000000000011</c:v>
                </c:pt>
                <c:pt idx="86">
                  <c:v>1.7200000000000011</c:v>
                </c:pt>
                <c:pt idx="87">
                  <c:v>1.7400000000000011</c:v>
                </c:pt>
                <c:pt idx="88">
                  <c:v>1.7600000000000011</c:v>
                </c:pt>
                <c:pt idx="89">
                  <c:v>1.7800000000000011</c:v>
                </c:pt>
                <c:pt idx="90">
                  <c:v>1.8000000000000012</c:v>
                </c:pt>
                <c:pt idx="91">
                  <c:v>1.8200000000000012</c:v>
                </c:pt>
                <c:pt idx="92">
                  <c:v>1.8400000000000012</c:v>
                </c:pt>
                <c:pt idx="93">
                  <c:v>1.8600000000000012</c:v>
                </c:pt>
                <c:pt idx="94">
                  <c:v>1.8800000000000012</c:v>
                </c:pt>
                <c:pt idx="95">
                  <c:v>1.9000000000000012</c:v>
                </c:pt>
                <c:pt idx="96">
                  <c:v>1.9200000000000013</c:v>
                </c:pt>
                <c:pt idx="97">
                  <c:v>1.9400000000000013</c:v>
                </c:pt>
                <c:pt idx="98">
                  <c:v>1.9600000000000013</c:v>
                </c:pt>
                <c:pt idx="99">
                  <c:v>1.9800000000000013</c:v>
                </c:pt>
                <c:pt idx="100">
                  <c:v>2.0000000000000013</c:v>
                </c:pt>
                <c:pt idx="101">
                  <c:v>2.0200000000000014</c:v>
                </c:pt>
                <c:pt idx="102">
                  <c:v>2.0400000000000014</c:v>
                </c:pt>
                <c:pt idx="103">
                  <c:v>2.0600000000000014</c:v>
                </c:pt>
                <c:pt idx="104">
                  <c:v>2.0800000000000014</c:v>
                </c:pt>
                <c:pt idx="105">
                  <c:v>2.1000000000000014</c:v>
                </c:pt>
                <c:pt idx="106">
                  <c:v>2.1200000000000014</c:v>
                </c:pt>
                <c:pt idx="107">
                  <c:v>2.1400000000000015</c:v>
                </c:pt>
                <c:pt idx="108">
                  <c:v>2.1600000000000015</c:v>
                </c:pt>
                <c:pt idx="109">
                  <c:v>2.1800000000000015</c:v>
                </c:pt>
                <c:pt idx="110">
                  <c:v>2.2000000000000015</c:v>
                </c:pt>
                <c:pt idx="111">
                  <c:v>2.2200000000000015</c:v>
                </c:pt>
                <c:pt idx="112">
                  <c:v>2.2400000000000015</c:v>
                </c:pt>
                <c:pt idx="113">
                  <c:v>2.2600000000000016</c:v>
                </c:pt>
                <c:pt idx="114">
                  <c:v>2.2800000000000016</c:v>
                </c:pt>
                <c:pt idx="115">
                  <c:v>2.3000000000000016</c:v>
                </c:pt>
                <c:pt idx="116">
                  <c:v>2.3200000000000016</c:v>
                </c:pt>
                <c:pt idx="117">
                  <c:v>2.3400000000000016</c:v>
                </c:pt>
                <c:pt idx="118">
                  <c:v>2.3600000000000017</c:v>
                </c:pt>
                <c:pt idx="119">
                  <c:v>2.3800000000000017</c:v>
                </c:pt>
                <c:pt idx="120">
                  <c:v>2.4000000000000017</c:v>
                </c:pt>
                <c:pt idx="121">
                  <c:v>2.4200000000000017</c:v>
                </c:pt>
                <c:pt idx="122">
                  <c:v>2.4400000000000017</c:v>
                </c:pt>
                <c:pt idx="123">
                  <c:v>2.4600000000000017</c:v>
                </c:pt>
                <c:pt idx="124">
                  <c:v>2.4800000000000018</c:v>
                </c:pt>
                <c:pt idx="125">
                  <c:v>2.5000000000000018</c:v>
                </c:pt>
                <c:pt idx="126">
                  <c:v>2.5200000000000018</c:v>
                </c:pt>
                <c:pt idx="127">
                  <c:v>2.5400000000000018</c:v>
                </c:pt>
                <c:pt idx="128">
                  <c:v>2.5600000000000018</c:v>
                </c:pt>
                <c:pt idx="129">
                  <c:v>2.5800000000000018</c:v>
                </c:pt>
                <c:pt idx="130">
                  <c:v>2.6000000000000019</c:v>
                </c:pt>
                <c:pt idx="131">
                  <c:v>2.6200000000000019</c:v>
                </c:pt>
                <c:pt idx="132">
                  <c:v>2.6400000000000019</c:v>
                </c:pt>
                <c:pt idx="133">
                  <c:v>2.6600000000000019</c:v>
                </c:pt>
                <c:pt idx="134">
                  <c:v>2.6800000000000019</c:v>
                </c:pt>
                <c:pt idx="135">
                  <c:v>2.700000000000002</c:v>
                </c:pt>
                <c:pt idx="136">
                  <c:v>2.720000000000002</c:v>
                </c:pt>
                <c:pt idx="137">
                  <c:v>2.740000000000002</c:v>
                </c:pt>
                <c:pt idx="138">
                  <c:v>2.760000000000002</c:v>
                </c:pt>
                <c:pt idx="139">
                  <c:v>2.780000000000002</c:v>
                </c:pt>
                <c:pt idx="140">
                  <c:v>2.800000000000002</c:v>
                </c:pt>
                <c:pt idx="141">
                  <c:v>2.8200000000000021</c:v>
                </c:pt>
                <c:pt idx="142">
                  <c:v>2.8400000000000021</c:v>
                </c:pt>
                <c:pt idx="143">
                  <c:v>2.8600000000000021</c:v>
                </c:pt>
                <c:pt idx="144">
                  <c:v>2.8800000000000021</c:v>
                </c:pt>
                <c:pt idx="145">
                  <c:v>2.9000000000000021</c:v>
                </c:pt>
                <c:pt idx="146">
                  <c:v>2.9200000000000021</c:v>
                </c:pt>
                <c:pt idx="147">
                  <c:v>2.9400000000000022</c:v>
                </c:pt>
                <c:pt idx="148">
                  <c:v>2.9600000000000022</c:v>
                </c:pt>
                <c:pt idx="149">
                  <c:v>2.9800000000000022</c:v>
                </c:pt>
                <c:pt idx="150">
                  <c:v>3.0000000000000022</c:v>
                </c:pt>
                <c:pt idx="151">
                  <c:v>3.0200000000000022</c:v>
                </c:pt>
                <c:pt idx="152">
                  <c:v>3.0400000000000023</c:v>
                </c:pt>
                <c:pt idx="153">
                  <c:v>3.0600000000000023</c:v>
                </c:pt>
                <c:pt idx="154">
                  <c:v>3.0800000000000023</c:v>
                </c:pt>
                <c:pt idx="155">
                  <c:v>3.1000000000000023</c:v>
                </c:pt>
                <c:pt idx="156">
                  <c:v>3.1200000000000023</c:v>
                </c:pt>
                <c:pt idx="157">
                  <c:v>3.1400000000000023</c:v>
                </c:pt>
                <c:pt idx="158">
                  <c:v>3.1600000000000024</c:v>
                </c:pt>
                <c:pt idx="159">
                  <c:v>3.1800000000000024</c:v>
                </c:pt>
                <c:pt idx="160">
                  <c:v>3.2000000000000024</c:v>
                </c:pt>
                <c:pt idx="161">
                  <c:v>3.2200000000000024</c:v>
                </c:pt>
                <c:pt idx="162">
                  <c:v>3.2400000000000024</c:v>
                </c:pt>
                <c:pt idx="163">
                  <c:v>3.2600000000000025</c:v>
                </c:pt>
                <c:pt idx="164">
                  <c:v>3.2800000000000025</c:v>
                </c:pt>
                <c:pt idx="165">
                  <c:v>3.3000000000000025</c:v>
                </c:pt>
                <c:pt idx="166">
                  <c:v>3.3200000000000025</c:v>
                </c:pt>
                <c:pt idx="167">
                  <c:v>3.3400000000000025</c:v>
                </c:pt>
                <c:pt idx="168">
                  <c:v>3.3600000000000025</c:v>
                </c:pt>
                <c:pt idx="169">
                  <c:v>3.3800000000000026</c:v>
                </c:pt>
                <c:pt idx="170">
                  <c:v>3.4000000000000026</c:v>
                </c:pt>
                <c:pt idx="171">
                  <c:v>3.4200000000000026</c:v>
                </c:pt>
                <c:pt idx="172">
                  <c:v>3.4400000000000026</c:v>
                </c:pt>
                <c:pt idx="173">
                  <c:v>3.4600000000000026</c:v>
                </c:pt>
                <c:pt idx="174">
                  <c:v>3.4800000000000026</c:v>
                </c:pt>
                <c:pt idx="175">
                  <c:v>3.5000000000000027</c:v>
                </c:pt>
                <c:pt idx="176">
                  <c:v>3.5200000000000027</c:v>
                </c:pt>
                <c:pt idx="177">
                  <c:v>3.5400000000000027</c:v>
                </c:pt>
                <c:pt idx="178">
                  <c:v>3.5600000000000027</c:v>
                </c:pt>
                <c:pt idx="179">
                  <c:v>3.5800000000000027</c:v>
                </c:pt>
                <c:pt idx="180">
                  <c:v>3.6000000000000028</c:v>
                </c:pt>
                <c:pt idx="181">
                  <c:v>3.6200000000000028</c:v>
                </c:pt>
                <c:pt idx="182">
                  <c:v>3.6400000000000028</c:v>
                </c:pt>
                <c:pt idx="183">
                  <c:v>3.6600000000000028</c:v>
                </c:pt>
                <c:pt idx="184">
                  <c:v>3.6800000000000028</c:v>
                </c:pt>
                <c:pt idx="185">
                  <c:v>3.7000000000000028</c:v>
                </c:pt>
                <c:pt idx="186">
                  <c:v>3.7200000000000029</c:v>
                </c:pt>
                <c:pt idx="187">
                  <c:v>3.7400000000000029</c:v>
                </c:pt>
                <c:pt idx="188">
                  <c:v>3.7600000000000029</c:v>
                </c:pt>
                <c:pt idx="189">
                  <c:v>3.7800000000000029</c:v>
                </c:pt>
                <c:pt idx="190">
                  <c:v>3.8000000000000029</c:v>
                </c:pt>
                <c:pt idx="191">
                  <c:v>3.8200000000000029</c:v>
                </c:pt>
                <c:pt idx="192">
                  <c:v>3.840000000000003</c:v>
                </c:pt>
                <c:pt idx="193">
                  <c:v>3.860000000000003</c:v>
                </c:pt>
                <c:pt idx="194">
                  <c:v>3.880000000000003</c:v>
                </c:pt>
                <c:pt idx="195">
                  <c:v>3.900000000000003</c:v>
                </c:pt>
                <c:pt idx="196">
                  <c:v>3.920000000000003</c:v>
                </c:pt>
                <c:pt idx="197">
                  <c:v>3.9400000000000031</c:v>
                </c:pt>
                <c:pt idx="198">
                  <c:v>3.9600000000000031</c:v>
                </c:pt>
                <c:pt idx="199">
                  <c:v>3.9800000000000031</c:v>
                </c:pt>
                <c:pt idx="200">
                  <c:v>4.0000000000000027</c:v>
                </c:pt>
              </c:numCache>
            </c:numRef>
          </c:xVal>
          <c:yVal>
            <c:numRef>
              <c:f>'Metoda Interpolacije'!$F$28:$F$228</c:f>
              <c:numCache>
                <c:formatCode>General</c:formatCode>
                <c:ptCount val="201"/>
                <c:pt idx="0">
                  <c:v>0</c:v>
                </c:pt>
                <c:pt idx="1">
                  <c:v>7.0829374835158203E-6</c:v>
                </c:pt>
                <c:pt idx="2">
                  <c:v>5.6275730697922903E-5</c:v>
                </c:pt>
                <c:pt idx="3">
                  <c:v>1.8808455923296737E-4</c:v>
                </c:pt>
                <c:pt idx="4">
                  <c:v>4.402962323896337E-4</c:v>
                </c:pt>
                <c:pt idx="5">
                  <c:v>8.4697308948630866E-4</c:v>
                </c:pt>
                <c:pt idx="6">
                  <c:v>1.4375337102716693E-3</c:v>
                </c:pt>
                <c:pt idx="7">
                  <c:v>2.235937489074624E-3</c:v>
                </c:pt>
                <c:pt idx="8">
                  <c:v>3.2599890598664027E-3</c:v>
                </c:pt>
                <c:pt idx="9">
                  <c:v>4.5207762190391148E-3</c:v>
                </c:pt>
                <c:pt idx="10">
                  <c:v>6.0222524213631315E-3</c:v>
                </c:pt>
                <c:pt idx="11">
                  <c:v>7.7609721688058223E-3</c:v>
                </c:pt>
                <c:pt idx="12">
                  <c:v>9.7259847209884634E-3</c:v>
                </c:pt>
                <c:pt idx="13">
                  <c:v>1.1898888581268448E-2</c:v>
                </c:pt>
                <c:pt idx="14">
                  <c:v>1.4254046206058749E-2</c:v>
                </c:pt>
                <c:pt idx="15">
                  <c:v>1.675895539950828E-2</c:v>
                </c:pt>
                <c:pt idx="16">
                  <c:v>1.9374770942832832E-2</c:v>
                </c:pt>
                <c:pt idx="17">
                  <c:v>2.2056967217610472E-2</c:v>
                </c:pt>
                <c:pt idx="18">
                  <c:v>2.4756129963050367E-2</c:v>
                </c:pt>
                <c:pt idx="19">
                  <c:v>2.7418862903252093E-2</c:v>
                </c:pt>
                <c:pt idx="20">
                  <c:v>2.9988792832541439E-2</c:v>
                </c:pt>
                <c:pt idx="21">
                  <c:v>3.240765489130084E-2</c:v>
                </c:pt>
                <c:pt idx="22">
                  <c:v>3.4616438232390495E-2</c:v>
                </c:pt>
                <c:pt idx="23">
                  <c:v>3.6556571094758274E-2</c:v>
                </c:pt>
                <c:pt idx="24">
                  <c:v>3.8171123485647433E-2</c:v>
                </c:pt>
                <c:pt idx="25">
                  <c:v>3.9406005239134879E-2</c:v>
                </c:pt>
                <c:pt idx="26">
                  <c:v>4.0211137173305239E-2</c:v>
                </c:pt>
                <c:pt idx="27">
                  <c:v>4.0541573411384903E-2</c:v>
                </c:pt>
                <c:pt idx="28">
                  <c:v>4.035855365730967E-2</c:v>
                </c:pt>
                <c:pt idx="29">
                  <c:v>3.9630465310792021E-2</c:v>
                </c:pt>
                <c:pt idx="30">
                  <c:v>3.8333696752168349E-2</c:v>
                </c:pt>
                <c:pt idx="31">
                  <c:v>3.6460447836012072E-2</c:v>
                </c:pt>
                <c:pt idx="32">
                  <c:v>3.4040177930580423E-2</c:v>
                </c:pt>
                <c:pt idx="33">
                  <c:v>3.1117575131810227E-2</c:v>
                </c:pt>
                <c:pt idx="34">
                  <c:v>2.774462855015845E-2</c:v>
                </c:pt>
                <c:pt idx="35">
                  <c:v>2.3979723892283051E-2</c:v>
                </c:pt>
                <c:pt idx="36">
                  <c:v>1.9886650257525645E-2</c:v>
                </c:pt>
                <c:pt idx="37">
                  <c:v>1.5533534794773146E-2</c:v>
                </c:pt>
                <c:pt idx="38">
                  <c:v>1.0991722786157215E-2</c:v>
                </c:pt>
                <c:pt idx="39">
                  <c:v>6.3346213586300479E-3</c:v>
                </c:pt>
                <c:pt idx="40">
                  <c:v>1.6365253663774438E-3</c:v>
                </c:pt>
                <c:pt idx="41">
                  <c:v>-3.0285559654026776E-3</c:v>
                </c:pt>
                <c:pt idx="42">
                  <c:v>-7.5880532886873735E-3</c:v>
                </c:pt>
                <c:pt idx="43">
                  <c:v>-1.1971954453947407E-2</c:v>
                </c:pt>
                <c:pt idx="44">
                  <c:v>-1.6113867885773497E-2</c:v>
                </c:pt>
                <c:pt idx="45">
                  <c:v>-1.9952016050259522E-2</c:v>
                </c:pt>
                <c:pt idx="46">
                  <c:v>-2.3430144344407544E-2</c:v>
                </c:pt>
                <c:pt idx="47">
                  <c:v>-2.6498332244000434E-2</c:v>
                </c:pt>
                <c:pt idx="48">
                  <c:v>-2.9113695239709372E-2</c:v>
                </c:pt>
                <c:pt idx="49">
                  <c:v>-3.1240967942840096E-2</c:v>
                </c:pt>
                <c:pt idx="50">
                  <c:v>-3.2852960721130767E-2</c:v>
                </c:pt>
                <c:pt idx="51">
                  <c:v>-3.3930884298846845E-2</c:v>
                </c:pt>
                <c:pt idx="52">
                  <c:v>-3.4464538890447718E-2</c:v>
                </c:pt>
                <c:pt idx="53">
                  <c:v>-3.4452366599162058E-2</c:v>
                </c:pt>
                <c:pt idx="54">
                  <c:v>-3.3901367966742542E-2</c:v>
                </c:pt>
                <c:pt idx="55">
                  <c:v>-3.2826885674853298E-2</c:v>
                </c:pt>
                <c:pt idx="56">
                  <c:v>-3.125226043940816E-2</c:v>
                </c:pt>
                <c:pt idx="57">
                  <c:v>-2.9208366075712255E-2</c:v>
                </c:pt>
                <c:pt idx="58">
                  <c:v>-2.6733032515469917E-2</c:v>
                </c:pt>
                <c:pt idx="59">
                  <c:v>-2.3870367200061589E-2</c:v>
                </c:pt>
                <c:pt idx="60">
                  <c:v>-2.0669986734247966E-2</c:v>
                </c:pt>
                <c:pt idx="61">
                  <c:v>-1.7186171940084385E-2</c:v>
                </c:pt>
                <c:pt idx="62">
                  <c:v>-1.3476960485226567E-2</c:v>
                </c:pt>
                <c:pt idx="63">
                  <c:v>-9.6031920595577181E-3</c:v>
                </c:pt>
                <c:pt idx="64">
                  <c:v>-5.6275216295834695E-3</c:v>
                </c:pt>
                <c:pt idx="65">
                  <c:v>-1.6134166056811419E-3</c:v>
                </c:pt>
                <c:pt idx="66">
                  <c:v>2.3758461886097927E-3</c:v>
                </c:pt>
                <c:pt idx="67">
                  <c:v>6.2781680512169029E-3</c:v>
                </c:pt>
                <c:pt idx="68">
                  <c:v>1.0033585184277367E-2</c:v>
                </c:pt>
                <c:pt idx="69">
                  <c:v>1.358518014061702E-2</c:v>
                </c:pt>
                <c:pt idx="70">
                  <c:v>1.687993424080143E-2</c:v>
                </c:pt>
                <c:pt idx="71">
                  <c:v>1.9869508361905638E-2</c:v>
                </c:pt>
                <c:pt idx="72">
                  <c:v>2.2510940776905269E-2</c:v>
                </c:pt>
                <c:pt idx="73">
                  <c:v>2.4767252162514686E-2</c:v>
                </c:pt>
                <c:pt idx="74">
                  <c:v>2.6607949468866125E-2</c:v>
                </c:pt>
                <c:pt idx="75">
                  <c:v>2.8009422030283861E-2</c:v>
                </c:pt>
                <c:pt idx="76">
                  <c:v>2.895522506480969E-2</c:v>
                </c:pt>
                <c:pt idx="77">
                  <c:v>2.9436247532385239E-2</c:v>
                </c:pt>
                <c:pt idx="78">
                  <c:v>2.9450763168513427E-2</c:v>
                </c:pt>
                <c:pt idx="79">
                  <c:v>2.9004365352604589E-2</c:v>
                </c:pt>
                <c:pt idx="80">
                  <c:v>2.8109788279296492E-2</c:v>
                </c:pt>
                <c:pt idx="81">
                  <c:v>2.6786618648935414E-2</c:v>
                </c:pt>
                <c:pt idx="82">
                  <c:v>2.5060903753536659E-2</c:v>
                </c:pt>
                <c:pt idx="83">
                  <c:v>2.2964663382031306E-2</c:v>
                </c:pt>
                <c:pt idx="84">
                  <c:v>2.0535314380647374E-2</c:v>
                </c:pt>
                <c:pt idx="85">
                  <c:v>1.7815017960468266E-2</c:v>
                </c:pt>
                <c:pt idx="86">
                  <c:v>1.4849960926851119E-2</c:v>
                </c:pt>
                <c:pt idx="87">
                  <c:v>1.1689582899701385E-2</c:v>
                </c:pt>
                <c:pt idx="88">
                  <c:v>8.3857622879462395E-3</c:v>
                </c:pt>
                <c:pt idx="89">
                  <c:v>4.991974267560817E-3</c:v>
                </c:pt>
                <c:pt idx="90">
                  <c:v>1.5624342851738933E-3</c:v>
                </c:pt>
                <c:pt idx="91">
                  <c:v>-1.8487593329904891E-3</c:v>
                </c:pt>
                <c:pt idx="92">
                  <c:v>-5.1884702425131881E-3</c:v>
                </c:pt>
                <c:pt idx="93">
                  <c:v>-8.4053433517067982E-3</c:v>
                </c:pt>
                <c:pt idx="94">
                  <c:v>-1.1450586004551226E-2</c:v>
                </c:pt>
                <c:pt idx="95">
                  <c:v>-1.4278699329902318E-2</c:v>
                </c:pt>
                <c:pt idx="96">
                  <c:v>-1.6848148937392421E-2</c:v>
                </c:pt>
                <c:pt idx="97">
                  <c:v>-1.9121965224304281E-2</c:v>
                </c:pt>
                <c:pt idx="98">
                  <c:v>-2.1068264780346197E-2</c:v>
                </c:pt>
                <c:pt idx="99">
                  <c:v>-2.266068571782813E-2</c:v>
                </c:pt>
                <c:pt idx="100">
                  <c:v>-2.3878731190792105E-2</c:v>
                </c:pt>
                <c:pt idx="101">
                  <c:v>-2.4708016874528477E-2</c:v>
                </c:pt>
                <c:pt idx="102">
                  <c:v>-2.5140419732126964E-2</c:v>
                </c:pt>
                <c:pt idx="103">
                  <c:v>-2.5174126972346982E-2</c:v>
                </c:pt>
                <c:pt idx="104">
                  <c:v>-2.4813585678185344E-2</c:v>
                </c:pt>
                <c:pt idx="105">
                  <c:v>-2.4069355133461492E-2</c:v>
                </c:pt>
                <c:pt idx="106">
                  <c:v>-2.2957865371653598E-2</c:v>
                </c:pt>
                <c:pt idx="107">
                  <c:v>-2.1501086894321821E-2</c:v>
                </c:pt>
                <c:pt idx="108">
                  <c:v>-1.9726117834405515E-2</c:v>
                </c:pt>
                <c:pt idx="109">
                  <c:v>-1.7664696052891581E-2</c:v>
                </c:pt>
                <c:pt idx="110">
                  <c:v>-1.5352644738273583E-2</c:v>
                </c:pt>
                <c:pt idx="111">
                  <c:v>-1.2829261011595877E-2</c:v>
                </c:pt>
                <c:pt idx="112">
                  <c:v>-1.0136657812943135E-2</c:v>
                </c:pt>
                <c:pt idx="113">
                  <c:v>-7.3190699478991516E-3</c:v>
                </c:pt>
                <c:pt idx="114">
                  <c:v>-4.422135597457872E-3</c:v>
                </c:pt>
                <c:pt idx="115">
                  <c:v>-1.4921648376930272E-3</c:v>
                </c:pt>
                <c:pt idx="116">
                  <c:v>1.424593225345646E-3</c:v>
                </c:pt>
                <c:pt idx="117">
                  <c:v>4.2826732231758882E-3</c:v>
                </c:pt>
                <c:pt idx="118">
                  <c:v>7.0380950137618366E-3</c:v>
                </c:pt>
                <c:pt idx="119">
                  <c:v>9.6490331830140809E-3</c:v>
                </c:pt>
                <c:pt idx="120">
                  <c:v>1.2076444484221523E-2</c:v>
                </c:pt>
                <c:pt idx="121">
                  <c:v>1.4284643924450113E-2</c:v>
                </c:pt>
                <c:pt idx="122">
                  <c:v>1.6241821126238964E-2</c:v>
                </c:pt>
                <c:pt idx="123">
                  <c:v>1.7920489631717725E-2</c:v>
                </c:pt>
                <c:pt idx="124">
                  <c:v>1.9297862956818419E-2</c:v>
                </c:pt>
                <c:pt idx="125">
                  <c:v>2.0356152426447699E-2</c:v>
                </c:pt>
                <c:pt idx="126">
                  <c:v>2.1082783107154744E-2</c:v>
                </c:pt>
                <c:pt idx="127">
                  <c:v>2.1470525481083091E-2</c:v>
                </c:pt>
                <c:pt idx="128">
                  <c:v>2.151754185254897E-2</c:v>
                </c:pt>
                <c:pt idx="129">
                  <c:v>2.1227347825109513E-2</c:v>
                </c:pt>
                <c:pt idx="130">
                  <c:v>2.0608690511419385E-2</c:v>
                </c:pt>
                <c:pt idx="131">
                  <c:v>1.967534642007961E-2</c:v>
                </c:pt>
                <c:pt idx="132">
                  <c:v>1.8445843183534181E-2</c:v>
                </c:pt>
                <c:pt idx="133">
                  <c:v>1.6943110430558881E-2</c:v>
                </c:pt>
                <c:pt idx="134">
                  <c:v>1.5194066149189184E-2</c:v>
                </c:pt>
                <c:pt idx="135">
                  <c:v>1.3229145815956453E-2</c:v>
                </c:pt>
                <c:pt idx="136">
                  <c:v>1.1081782371895794E-2</c:v>
                </c:pt>
                <c:pt idx="137">
                  <c:v>8.7878457939320909E-3</c:v>
                </c:pt>
                <c:pt idx="138">
                  <c:v>6.3850515331933594E-3</c:v>
                </c:pt>
                <c:pt idx="139">
                  <c:v>3.9123474631728439E-3</c:v>
                </c:pt>
                <c:pt idx="140">
                  <c:v>1.4092891965448097E-3</c:v>
                </c:pt>
                <c:pt idx="141">
                  <c:v>-1.0845863116037784E-3</c:v>
                </c:pt>
                <c:pt idx="142">
                  <c:v>-3.5303790532968051E-3</c:v>
                </c:pt>
                <c:pt idx="143">
                  <c:v>-5.890426578481418E-3</c:v>
                </c:pt>
                <c:pt idx="144">
                  <c:v>-8.1288777516517439E-3</c:v>
                </c:pt>
                <c:pt idx="145">
                  <c:v>-1.0212231013397128E-2</c:v>
                </c:pt>
                <c:pt idx="146">
                  <c:v>-1.2109829169088341E-2</c:v>
                </c:pt>
                <c:pt idx="147">
                  <c:v>-1.379430350654791E-2</c:v>
                </c:pt>
                <c:pt idx="148">
                  <c:v>-1.5241960927065147E-2</c:v>
                </c:pt>
                <c:pt idx="149">
                  <c:v>-1.643310874442299E-2</c:v>
                </c:pt>
                <c:pt idx="150">
                  <c:v>-1.7352312848427174E-2</c:v>
                </c:pt>
                <c:pt idx="151">
                  <c:v>-1.7988586025578023E-2</c:v>
                </c:pt>
                <c:pt idx="152">
                  <c:v>-1.833550436217498E-2</c:v>
                </c:pt>
                <c:pt idx="153">
                  <c:v>-1.8391250806119155E-2</c:v>
                </c:pt>
                <c:pt idx="154">
                  <c:v>-1.8158586114745141E-2</c:v>
                </c:pt>
                <c:pt idx="155">
                  <c:v>-1.764474854916118E-2</c:v>
                </c:pt>
                <c:pt idx="156">
                  <c:v>-1.686128477330337E-2</c:v>
                </c:pt>
                <c:pt idx="157">
                  <c:v>-1.5823815461483474E-2</c:v>
                </c:pt>
                <c:pt idx="158">
                  <c:v>-1.4551740095924831E-2</c:v>
                </c:pt>
                <c:pt idx="159">
                  <c:v>-1.3067886331187953E-2</c:v>
                </c:pt>
                <c:pt idx="160">
                  <c:v>-1.1398110102505705E-2</c:v>
                </c:pt>
                <c:pt idx="161">
                  <c:v>-9.5708533485491035E-3</c:v>
                </c:pt>
                <c:pt idx="162">
                  <c:v>-7.6166667965098548E-3</c:v>
                </c:pt>
                <c:pt idx="163">
                  <c:v>-5.5677057110313111E-3</c:v>
                </c:pt>
                <c:pt idx="164">
                  <c:v>-3.4572068328922994E-3</c:v>
                </c:pt>
                <c:pt idx="165">
                  <c:v>-1.3189549249866088E-3</c:v>
                </c:pt>
                <c:pt idx="166">
                  <c:v>8.1325259929712992E-4</c:v>
                </c:pt>
                <c:pt idx="167">
                  <c:v>2.9061345659324974E-3</c:v>
                </c:pt>
                <c:pt idx="168">
                  <c:v>4.9274402551846355E-3</c:v>
                </c:pt>
                <c:pt idx="169">
                  <c:v>6.8464410802477451E-3</c:v>
                </c:pt>
                <c:pt idx="170">
                  <c:v>8.6343923188717028E-3</c:v>
                </c:pt>
                <c:pt idx="171">
                  <c:v>1.0264958048215802E-2</c:v>
                </c:pt>
                <c:pt idx="172">
                  <c:v>1.1714593094284496E-2</c:v>
                </c:pt>
                <c:pt idx="173">
                  <c:v>1.2962876556984441E-2</c:v>
                </c:pt>
                <c:pt idx="174">
                  <c:v>1.3992792297261006E-2</c:v>
                </c:pt>
                <c:pt idx="175">
                  <c:v>1.4790952660067648E-2</c:v>
                </c:pt>
                <c:pt idx="176">
                  <c:v>1.5347762641440355E-2</c:v>
                </c:pt>
                <c:pt idx="177">
                  <c:v>1.5657522674482595E-2</c:v>
                </c:pt>
                <c:pt idx="178">
                  <c:v>1.5718469192094013E-2</c:v>
                </c:pt>
                <c:pt idx="179">
                  <c:v>1.5532753108213875E-2</c:v>
                </c:pt>
                <c:pt idx="180">
                  <c:v>1.510635732879396E-2</c:v>
                </c:pt>
                <c:pt idx="181">
                  <c:v>1.444895534367968E-2</c:v>
                </c:pt>
                <c:pt idx="182">
                  <c:v>1.3573713846725833E-2</c:v>
                </c:pt>
                <c:pt idx="183">
                  <c:v>1.2497043170331486E-2</c:v>
                </c:pt>
                <c:pt idx="184">
                  <c:v>1.1238300089738851E-2</c:v>
                </c:pt>
                <c:pt idx="185">
                  <c:v>9.8194482407401602E-3</c:v>
                </c:pt>
                <c:pt idx="186">
                  <c:v>8.2646819921157327E-3</c:v>
                </c:pt>
                <c:pt idx="187">
                  <c:v>6.6000201129658483E-3</c:v>
                </c:pt>
                <c:pt idx="188">
                  <c:v>4.8528759685282034E-3</c:v>
                </c:pt>
                <c:pt idx="189">
                  <c:v>3.0516112612517556E-3</c:v>
                </c:pt>
                <c:pt idx="190">
                  <c:v>1.2250805037722426E-3</c:v>
                </c:pt>
                <c:pt idx="191">
                  <c:v>-5.9782653423935943E-4</c:v>
                </c:pt>
                <c:pt idx="192">
                  <c:v>-2.3886372220430141E-3</c:v>
                </c:pt>
                <c:pt idx="193">
                  <c:v>-4.1197362936018205E-3</c:v>
                </c:pt>
                <c:pt idx="194">
                  <c:v>-5.7647871680432308E-3</c:v>
                </c:pt>
                <c:pt idx="195">
                  <c:v>-7.2991280094819224E-3</c:v>
                </c:pt>
                <c:pt idx="196">
                  <c:v>-8.700136645351856E-3</c:v>
                </c:pt>
                <c:pt idx="197">
                  <c:v>-9.9475590229509952E-3</c:v>
                </c:pt>
                <c:pt idx="198">
                  <c:v>-1.1023796520695794E-2</c:v>
                </c:pt>
                <c:pt idx="199">
                  <c:v>-1.1914148132700576E-2</c:v>
                </c:pt>
                <c:pt idx="200">
                  <c:v>-1.2607004300940198E-2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79B-4DDB-B8D8-4E074A4F08F1}"/>
            </c:ext>
          </c:extLst>
        </c:ser>
        <c:ser>
          <c:idx val="2"/>
          <c:order val="2"/>
          <c:tx>
            <c:v>Newmarkova Metoda</c:v>
          </c:tx>
          <c:marker>
            <c:symbol val="none"/>
          </c:marker>
          <c:xVal>
            <c:numRef>
              <c:f>'Analiticka metoda'!$D$21:$D$221</c:f>
              <c:numCache>
                <c:formatCode>General</c:formatCode>
                <c:ptCount val="2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0.12000000000000001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0.19999999999999998</c:v>
                </c:pt>
                <c:pt idx="11">
                  <c:v>0.21999999999999997</c:v>
                </c:pt>
                <c:pt idx="12">
                  <c:v>0.23999999999999996</c:v>
                </c:pt>
                <c:pt idx="13">
                  <c:v>0.25999999999999995</c:v>
                </c:pt>
                <c:pt idx="14">
                  <c:v>0.27999999999999997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0.36000000000000004</c:v>
                </c:pt>
                <c:pt idx="19">
                  <c:v>0.38000000000000006</c:v>
                </c:pt>
                <c:pt idx="20">
                  <c:v>0.40000000000000008</c:v>
                </c:pt>
                <c:pt idx="21">
                  <c:v>0.4200000000000001</c:v>
                </c:pt>
                <c:pt idx="22">
                  <c:v>0.44000000000000011</c:v>
                </c:pt>
                <c:pt idx="23">
                  <c:v>0.46000000000000013</c:v>
                </c:pt>
                <c:pt idx="24">
                  <c:v>0.48000000000000015</c:v>
                </c:pt>
                <c:pt idx="25">
                  <c:v>0.50000000000000011</c:v>
                </c:pt>
                <c:pt idx="26">
                  <c:v>0.52000000000000013</c:v>
                </c:pt>
                <c:pt idx="27">
                  <c:v>0.54000000000000015</c:v>
                </c:pt>
                <c:pt idx="28">
                  <c:v>0.56000000000000016</c:v>
                </c:pt>
                <c:pt idx="29">
                  <c:v>0.58000000000000018</c:v>
                </c:pt>
                <c:pt idx="30">
                  <c:v>0.6000000000000002</c:v>
                </c:pt>
                <c:pt idx="31">
                  <c:v>0.62000000000000022</c:v>
                </c:pt>
                <c:pt idx="32">
                  <c:v>0.64000000000000024</c:v>
                </c:pt>
                <c:pt idx="33">
                  <c:v>0.66000000000000025</c:v>
                </c:pt>
                <c:pt idx="34">
                  <c:v>0.68000000000000027</c:v>
                </c:pt>
                <c:pt idx="35">
                  <c:v>0.70000000000000029</c:v>
                </c:pt>
                <c:pt idx="36">
                  <c:v>0.72000000000000031</c:v>
                </c:pt>
                <c:pt idx="37">
                  <c:v>0.74000000000000032</c:v>
                </c:pt>
                <c:pt idx="38">
                  <c:v>0.76000000000000034</c:v>
                </c:pt>
                <c:pt idx="39">
                  <c:v>0.78000000000000036</c:v>
                </c:pt>
                <c:pt idx="40">
                  <c:v>0.80000000000000038</c:v>
                </c:pt>
                <c:pt idx="41">
                  <c:v>0.8200000000000004</c:v>
                </c:pt>
                <c:pt idx="42">
                  <c:v>0.84000000000000041</c:v>
                </c:pt>
                <c:pt idx="43">
                  <c:v>0.86000000000000043</c:v>
                </c:pt>
                <c:pt idx="44">
                  <c:v>0.88000000000000045</c:v>
                </c:pt>
                <c:pt idx="45">
                  <c:v>0.90000000000000047</c:v>
                </c:pt>
                <c:pt idx="46">
                  <c:v>0.92000000000000048</c:v>
                </c:pt>
                <c:pt idx="47">
                  <c:v>0.9400000000000005</c:v>
                </c:pt>
                <c:pt idx="48">
                  <c:v>0.96000000000000052</c:v>
                </c:pt>
                <c:pt idx="49">
                  <c:v>0.98000000000000054</c:v>
                </c:pt>
                <c:pt idx="50">
                  <c:v>1.0000000000000004</c:v>
                </c:pt>
                <c:pt idx="51">
                  <c:v>1.0200000000000005</c:v>
                </c:pt>
                <c:pt idx="52">
                  <c:v>1.0400000000000005</c:v>
                </c:pt>
                <c:pt idx="53">
                  <c:v>1.0600000000000005</c:v>
                </c:pt>
                <c:pt idx="54">
                  <c:v>1.0800000000000005</c:v>
                </c:pt>
                <c:pt idx="55">
                  <c:v>1.1000000000000005</c:v>
                </c:pt>
                <c:pt idx="56">
                  <c:v>1.1200000000000006</c:v>
                </c:pt>
                <c:pt idx="57">
                  <c:v>1.1400000000000006</c:v>
                </c:pt>
                <c:pt idx="58">
                  <c:v>1.1600000000000006</c:v>
                </c:pt>
                <c:pt idx="59">
                  <c:v>1.1800000000000006</c:v>
                </c:pt>
                <c:pt idx="60">
                  <c:v>1.2000000000000006</c:v>
                </c:pt>
                <c:pt idx="61">
                  <c:v>1.2200000000000006</c:v>
                </c:pt>
                <c:pt idx="62">
                  <c:v>1.2400000000000007</c:v>
                </c:pt>
                <c:pt idx="63">
                  <c:v>1.2600000000000007</c:v>
                </c:pt>
                <c:pt idx="64">
                  <c:v>1.2800000000000007</c:v>
                </c:pt>
                <c:pt idx="65">
                  <c:v>1.3000000000000007</c:v>
                </c:pt>
                <c:pt idx="66">
                  <c:v>1.3200000000000007</c:v>
                </c:pt>
                <c:pt idx="67">
                  <c:v>1.3400000000000007</c:v>
                </c:pt>
                <c:pt idx="68">
                  <c:v>1.3600000000000008</c:v>
                </c:pt>
                <c:pt idx="69">
                  <c:v>1.3800000000000008</c:v>
                </c:pt>
                <c:pt idx="70">
                  <c:v>1.4000000000000008</c:v>
                </c:pt>
                <c:pt idx="71">
                  <c:v>1.4200000000000008</c:v>
                </c:pt>
                <c:pt idx="72">
                  <c:v>1.4400000000000008</c:v>
                </c:pt>
                <c:pt idx="73">
                  <c:v>1.4600000000000009</c:v>
                </c:pt>
                <c:pt idx="74">
                  <c:v>1.4800000000000009</c:v>
                </c:pt>
                <c:pt idx="75">
                  <c:v>1.5000000000000009</c:v>
                </c:pt>
                <c:pt idx="76">
                  <c:v>1.5200000000000009</c:v>
                </c:pt>
                <c:pt idx="77">
                  <c:v>1.5400000000000009</c:v>
                </c:pt>
                <c:pt idx="78">
                  <c:v>1.5600000000000009</c:v>
                </c:pt>
                <c:pt idx="79">
                  <c:v>1.580000000000001</c:v>
                </c:pt>
                <c:pt idx="80">
                  <c:v>1.600000000000001</c:v>
                </c:pt>
                <c:pt idx="81">
                  <c:v>1.620000000000001</c:v>
                </c:pt>
                <c:pt idx="82">
                  <c:v>1.640000000000001</c:v>
                </c:pt>
                <c:pt idx="83">
                  <c:v>1.660000000000001</c:v>
                </c:pt>
                <c:pt idx="84">
                  <c:v>1.680000000000001</c:v>
                </c:pt>
                <c:pt idx="85">
                  <c:v>1.7000000000000011</c:v>
                </c:pt>
                <c:pt idx="86">
                  <c:v>1.7200000000000011</c:v>
                </c:pt>
                <c:pt idx="87">
                  <c:v>1.7400000000000011</c:v>
                </c:pt>
                <c:pt idx="88">
                  <c:v>1.7600000000000011</c:v>
                </c:pt>
                <c:pt idx="89">
                  <c:v>1.7800000000000011</c:v>
                </c:pt>
                <c:pt idx="90">
                  <c:v>1.8000000000000012</c:v>
                </c:pt>
                <c:pt idx="91">
                  <c:v>1.8200000000000012</c:v>
                </c:pt>
                <c:pt idx="92">
                  <c:v>1.8400000000000012</c:v>
                </c:pt>
                <c:pt idx="93">
                  <c:v>1.8600000000000012</c:v>
                </c:pt>
                <c:pt idx="94">
                  <c:v>1.8800000000000012</c:v>
                </c:pt>
                <c:pt idx="95">
                  <c:v>1.9000000000000012</c:v>
                </c:pt>
                <c:pt idx="96">
                  <c:v>1.9200000000000013</c:v>
                </c:pt>
                <c:pt idx="97">
                  <c:v>1.9400000000000013</c:v>
                </c:pt>
                <c:pt idx="98">
                  <c:v>1.9600000000000013</c:v>
                </c:pt>
                <c:pt idx="99">
                  <c:v>1.9800000000000013</c:v>
                </c:pt>
                <c:pt idx="100">
                  <c:v>2.0000000000000013</c:v>
                </c:pt>
                <c:pt idx="101">
                  <c:v>2.0200000000000014</c:v>
                </c:pt>
                <c:pt idx="102">
                  <c:v>2.0400000000000014</c:v>
                </c:pt>
                <c:pt idx="103">
                  <c:v>2.0600000000000014</c:v>
                </c:pt>
                <c:pt idx="104">
                  <c:v>2.0800000000000014</c:v>
                </c:pt>
                <c:pt idx="105">
                  <c:v>2.1000000000000014</c:v>
                </c:pt>
                <c:pt idx="106">
                  <c:v>2.1200000000000014</c:v>
                </c:pt>
                <c:pt idx="107">
                  <c:v>2.1400000000000015</c:v>
                </c:pt>
                <c:pt idx="108">
                  <c:v>2.1600000000000015</c:v>
                </c:pt>
                <c:pt idx="109">
                  <c:v>2.1800000000000015</c:v>
                </c:pt>
                <c:pt idx="110">
                  <c:v>2.2000000000000015</c:v>
                </c:pt>
                <c:pt idx="111">
                  <c:v>2.2200000000000015</c:v>
                </c:pt>
                <c:pt idx="112">
                  <c:v>2.2400000000000015</c:v>
                </c:pt>
                <c:pt idx="113">
                  <c:v>2.2600000000000016</c:v>
                </c:pt>
                <c:pt idx="114">
                  <c:v>2.2800000000000016</c:v>
                </c:pt>
                <c:pt idx="115">
                  <c:v>2.3000000000000016</c:v>
                </c:pt>
                <c:pt idx="116">
                  <c:v>2.3200000000000016</c:v>
                </c:pt>
                <c:pt idx="117">
                  <c:v>2.3400000000000016</c:v>
                </c:pt>
                <c:pt idx="118">
                  <c:v>2.3600000000000017</c:v>
                </c:pt>
                <c:pt idx="119">
                  <c:v>2.3800000000000017</c:v>
                </c:pt>
                <c:pt idx="120">
                  <c:v>2.4000000000000017</c:v>
                </c:pt>
                <c:pt idx="121">
                  <c:v>2.4200000000000017</c:v>
                </c:pt>
                <c:pt idx="122">
                  <c:v>2.4400000000000017</c:v>
                </c:pt>
                <c:pt idx="123">
                  <c:v>2.4600000000000017</c:v>
                </c:pt>
                <c:pt idx="124">
                  <c:v>2.4800000000000018</c:v>
                </c:pt>
                <c:pt idx="125">
                  <c:v>2.5000000000000018</c:v>
                </c:pt>
                <c:pt idx="126">
                  <c:v>2.5200000000000018</c:v>
                </c:pt>
                <c:pt idx="127">
                  <c:v>2.5400000000000018</c:v>
                </c:pt>
                <c:pt idx="128">
                  <c:v>2.5600000000000018</c:v>
                </c:pt>
                <c:pt idx="129">
                  <c:v>2.5800000000000018</c:v>
                </c:pt>
                <c:pt idx="130">
                  <c:v>2.6000000000000019</c:v>
                </c:pt>
                <c:pt idx="131">
                  <c:v>2.6200000000000019</c:v>
                </c:pt>
                <c:pt idx="132">
                  <c:v>2.6400000000000019</c:v>
                </c:pt>
                <c:pt idx="133">
                  <c:v>2.6600000000000019</c:v>
                </c:pt>
                <c:pt idx="134">
                  <c:v>2.6800000000000019</c:v>
                </c:pt>
                <c:pt idx="135">
                  <c:v>2.700000000000002</c:v>
                </c:pt>
                <c:pt idx="136">
                  <c:v>2.720000000000002</c:v>
                </c:pt>
                <c:pt idx="137">
                  <c:v>2.740000000000002</c:v>
                </c:pt>
                <c:pt idx="138">
                  <c:v>2.760000000000002</c:v>
                </c:pt>
                <c:pt idx="139">
                  <c:v>2.780000000000002</c:v>
                </c:pt>
                <c:pt idx="140">
                  <c:v>2.800000000000002</c:v>
                </c:pt>
                <c:pt idx="141">
                  <c:v>2.8200000000000021</c:v>
                </c:pt>
                <c:pt idx="142">
                  <c:v>2.8400000000000021</c:v>
                </c:pt>
                <c:pt idx="143">
                  <c:v>2.8600000000000021</c:v>
                </c:pt>
                <c:pt idx="144">
                  <c:v>2.8800000000000021</c:v>
                </c:pt>
                <c:pt idx="145">
                  <c:v>2.9000000000000021</c:v>
                </c:pt>
                <c:pt idx="146">
                  <c:v>2.9200000000000021</c:v>
                </c:pt>
                <c:pt idx="147">
                  <c:v>2.9400000000000022</c:v>
                </c:pt>
                <c:pt idx="148">
                  <c:v>2.9600000000000022</c:v>
                </c:pt>
                <c:pt idx="149">
                  <c:v>2.9800000000000022</c:v>
                </c:pt>
                <c:pt idx="150">
                  <c:v>3.0000000000000022</c:v>
                </c:pt>
                <c:pt idx="151">
                  <c:v>3.0200000000000022</c:v>
                </c:pt>
                <c:pt idx="152">
                  <c:v>3.0400000000000023</c:v>
                </c:pt>
                <c:pt idx="153">
                  <c:v>3.0600000000000023</c:v>
                </c:pt>
                <c:pt idx="154">
                  <c:v>3.0800000000000023</c:v>
                </c:pt>
                <c:pt idx="155">
                  <c:v>3.1000000000000023</c:v>
                </c:pt>
                <c:pt idx="156">
                  <c:v>3.1200000000000023</c:v>
                </c:pt>
                <c:pt idx="157">
                  <c:v>3.1400000000000023</c:v>
                </c:pt>
                <c:pt idx="158">
                  <c:v>3.1600000000000024</c:v>
                </c:pt>
                <c:pt idx="159">
                  <c:v>3.1800000000000024</c:v>
                </c:pt>
                <c:pt idx="160">
                  <c:v>3.2000000000000024</c:v>
                </c:pt>
                <c:pt idx="161">
                  <c:v>3.2200000000000024</c:v>
                </c:pt>
                <c:pt idx="162">
                  <c:v>3.2400000000000024</c:v>
                </c:pt>
                <c:pt idx="163">
                  <c:v>3.2600000000000025</c:v>
                </c:pt>
                <c:pt idx="164">
                  <c:v>3.2800000000000025</c:v>
                </c:pt>
                <c:pt idx="165">
                  <c:v>3.3000000000000025</c:v>
                </c:pt>
                <c:pt idx="166">
                  <c:v>3.3200000000000025</c:v>
                </c:pt>
                <c:pt idx="167">
                  <c:v>3.3400000000000025</c:v>
                </c:pt>
                <c:pt idx="168">
                  <c:v>3.3600000000000025</c:v>
                </c:pt>
                <c:pt idx="169">
                  <c:v>3.3800000000000026</c:v>
                </c:pt>
                <c:pt idx="170">
                  <c:v>3.4000000000000026</c:v>
                </c:pt>
                <c:pt idx="171">
                  <c:v>3.4200000000000026</c:v>
                </c:pt>
                <c:pt idx="172">
                  <c:v>3.4400000000000026</c:v>
                </c:pt>
                <c:pt idx="173">
                  <c:v>3.4600000000000026</c:v>
                </c:pt>
                <c:pt idx="174">
                  <c:v>3.4800000000000026</c:v>
                </c:pt>
                <c:pt idx="175">
                  <c:v>3.5000000000000027</c:v>
                </c:pt>
                <c:pt idx="176">
                  <c:v>3.5200000000000027</c:v>
                </c:pt>
                <c:pt idx="177">
                  <c:v>3.5400000000000027</c:v>
                </c:pt>
                <c:pt idx="178">
                  <c:v>3.5600000000000027</c:v>
                </c:pt>
                <c:pt idx="179">
                  <c:v>3.5800000000000027</c:v>
                </c:pt>
                <c:pt idx="180">
                  <c:v>3.6000000000000028</c:v>
                </c:pt>
                <c:pt idx="181">
                  <c:v>3.6200000000000028</c:v>
                </c:pt>
                <c:pt idx="182">
                  <c:v>3.6400000000000028</c:v>
                </c:pt>
                <c:pt idx="183">
                  <c:v>3.6600000000000028</c:v>
                </c:pt>
                <c:pt idx="184">
                  <c:v>3.6800000000000028</c:v>
                </c:pt>
                <c:pt idx="185">
                  <c:v>3.7000000000000028</c:v>
                </c:pt>
                <c:pt idx="186">
                  <c:v>3.7200000000000029</c:v>
                </c:pt>
                <c:pt idx="187">
                  <c:v>3.7400000000000029</c:v>
                </c:pt>
                <c:pt idx="188">
                  <c:v>3.7600000000000029</c:v>
                </c:pt>
                <c:pt idx="189">
                  <c:v>3.7800000000000029</c:v>
                </c:pt>
                <c:pt idx="190">
                  <c:v>3.8000000000000029</c:v>
                </c:pt>
                <c:pt idx="191">
                  <c:v>3.8200000000000029</c:v>
                </c:pt>
                <c:pt idx="192">
                  <c:v>3.840000000000003</c:v>
                </c:pt>
                <c:pt idx="193">
                  <c:v>3.860000000000003</c:v>
                </c:pt>
                <c:pt idx="194">
                  <c:v>3.880000000000003</c:v>
                </c:pt>
                <c:pt idx="195">
                  <c:v>3.900000000000003</c:v>
                </c:pt>
                <c:pt idx="196">
                  <c:v>3.920000000000003</c:v>
                </c:pt>
                <c:pt idx="197">
                  <c:v>3.9400000000000031</c:v>
                </c:pt>
                <c:pt idx="198">
                  <c:v>3.9600000000000031</c:v>
                </c:pt>
                <c:pt idx="199">
                  <c:v>3.9800000000000031</c:v>
                </c:pt>
                <c:pt idx="200">
                  <c:v>4.0000000000000027</c:v>
                </c:pt>
              </c:numCache>
            </c:numRef>
          </c:xVal>
          <c:yVal>
            <c:numRef>
              <c:f>'Newmarkova Metoda'!$M$22:$M$222</c:f>
              <c:numCache>
                <c:formatCode>General</c:formatCode>
                <c:ptCount val="201"/>
                <c:pt idx="0">
                  <c:v>0</c:v>
                </c:pt>
                <c:pt idx="1">
                  <c:v>1.0558280894149308E-5</c:v>
                </c:pt>
                <c:pt idx="2">
                  <c:v>6.2938036824789487E-5</c:v>
                </c:pt>
                <c:pt idx="3">
                  <c:v>1.9745817570321689E-4</c:v>
                </c:pt>
                <c:pt idx="4">
                  <c:v>4.5173697143303655E-4</c:v>
                </c:pt>
                <c:pt idx="5">
                  <c:v>8.5969230337278935E-4</c:v>
                </c:pt>
                <c:pt idx="6">
                  <c:v>1.450627007485987E-3</c:v>
                </c:pt>
                <c:pt idx="7">
                  <c:v>2.2484172798043819E-3</c:v>
                </c:pt>
                <c:pt idx="8">
                  <c:v>3.2708200263142362E-3</c:v>
                </c:pt>
                <c:pt idx="9">
                  <c:v>4.5289127348630658E-3</c:v>
                </c:pt>
                <c:pt idx="10">
                  <c:v>6.0266768966368272E-3</c:v>
                </c:pt>
                <c:pt idx="11">
                  <c:v>7.760733273199376E-3</c:v>
                </c:pt>
                <c:pt idx="12">
                  <c:v>9.7202344388056354E-3</c:v>
                </c:pt>
                <c:pt idx="13">
                  <c:v>1.1886917077411081E-2</c:v>
                </c:pt>
                <c:pt idx="14">
                  <c:v>1.4235313531279908E-2</c:v>
                </c:pt>
                <c:pt idx="15">
                  <c:v>1.6733119135309751E-2</c:v>
                </c:pt>
                <c:pt idx="16">
                  <c:v>1.9341708979431736E-2</c:v>
                </c:pt>
                <c:pt idx="17">
                  <c:v>2.2016794970472202E-2</c:v>
                </c:pt>
                <c:pt idx="18">
                  <c:v>2.470921146209238E-2</c:v>
                </c:pt>
                <c:pt idx="19">
                  <c:v>2.7365815331151525E-2</c:v>
                </c:pt>
                <c:pt idx="20">
                  <c:v>2.9930484241529467E-2</c:v>
                </c:pt>
                <c:pt idx="21">
                  <c:v>3.2345194988077031E-2</c:v>
                </c:pt>
                <c:pt idx="22">
                  <c:v>3.4551162284866536E-2</c:v>
                </c:pt>
                <c:pt idx="23">
                  <c:v>3.6490017178686607E-2</c:v>
                </c:pt>
                <c:pt idx="24">
                  <c:v>3.8105003450241259E-2</c:v>
                </c:pt>
                <c:pt idx="25">
                  <c:v>3.9342169925039465E-2</c:v>
                </c:pt>
                <c:pt idx="26">
                  <c:v>4.015153656036987E-2</c:v>
                </c:pt>
                <c:pt idx="27">
                  <c:v>4.0488212504445113E-2</c:v>
                </c:pt>
                <c:pt idx="28">
                  <c:v>4.0313445032723126E-2</c:v>
                </c:pt>
                <c:pt idx="29">
                  <c:v>3.9595579342206408E-2</c:v>
                </c:pt>
                <c:pt idx="30">
                  <c:v>3.8310910608741908E-2</c:v>
                </c:pt>
                <c:pt idx="31">
                  <c:v>3.6454969741695042E-2</c:v>
                </c:pt>
                <c:pt idx="32">
                  <c:v>3.4053258103217424E-2</c:v>
                </c:pt>
                <c:pt idx="33">
                  <c:v>3.1150034509023684E-2</c:v>
                </c:pt>
                <c:pt idx="34">
                  <c:v>2.7796833219783518E-2</c:v>
                </c:pt>
                <c:pt idx="35">
                  <c:v>2.405156938924256E-2</c:v>
                </c:pt>
                <c:pt idx="36">
                  <c:v>1.9977556063700871E-2</c:v>
                </c:pt>
                <c:pt idx="37">
                  <c:v>1.5642449170667743E-2</c:v>
                </c:pt>
                <c:pt idx="38">
                  <c:v>1.1117137853863063E-2</c:v>
                </c:pt>
                <c:pt idx="39">
                  <c:v>6.4745981488229989E-3</c:v>
                </c:pt>
                <c:pt idx="40">
                  <c:v>1.7887283417583862E-3</c:v>
                </c:pt>
                <c:pt idx="41">
                  <c:v>-2.866815587840515E-3</c:v>
                </c:pt>
                <c:pt idx="42">
                  <c:v>-7.4197662703507743E-3</c:v>
                </c:pt>
                <c:pt idx="43">
                  <c:v>-1.1800355335075343E-2</c:v>
                </c:pt>
                <c:pt idx="44">
                  <c:v>-1.5942371005250422E-2</c:v>
                </c:pt>
                <c:pt idx="45">
                  <c:v>-1.978414705261488E-2</c:v>
                </c:pt>
                <c:pt idx="46">
                  <c:v>-2.3269468533149748E-2</c:v>
                </c:pt>
                <c:pt idx="47">
                  <c:v>-2.634838120531045E-2</c:v>
                </c:pt>
                <c:pt idx="48">
                  <c:v>-2.8977893197788148E-2</c:v>
                </c:pt>
                <c:pt idx="49">
                  <c:v>-3.1122559317246522E-2</c:v>
                </c:pt>
                <c:pt idx="50">
                  <c:v>-3.2754940337174174E-2</c:v>
                </c:pt>
                <c:pt idx="51">
                  <c:v>-3.3855931654950697E-2</c:v>
                </c:pt>
                <c:pt idx="52">
                  <c:v>-3.4414957812337409E-2</c:v>
                </c:pt>
                <c:pt idx="53">
                  <c:v>-3.4430031511204787E-2</c:v>
                </c:pt>
                <c:pt idx="54">
                  <c:v>-3.3907677887704504E-2</c:v>
                </c:pt>
                <c:pt idx="55">
                  <c:v>-3.2862726901091599E-2</c:v>
                </c:pt>
                <c:pt idx="56">
                  <c:v>-3.1317978715819969E-2</c:v>
                </c:pt>
                <c:pt idx="57">
                  <c:v>-2.9303748876691918E-2</c:v>
                </c:pt>
                <c:pt idx="58">
                  <c:v>-2.6857301868020947E-2</c:v>
                </c:pt>
                <c:pt idx="59">
                  <c:v>-2.4022183282632656E-2</c:v>
                </c:pt>
                <c:pt idx="60">
                  <c:v>-2.084746228151382E-2</c:v>
                </c:pt>
                <c:pt idx="61">
                  <c:v>-1.7386897279556959E-2</c:v>
                </c:pt>
                <c:pt idx="62">
                  <c:v>-1.3698038830049638E-2</c:v>
                </c:pt>
                <c:pt idx="63">
                  <c:v>-9.8412844868424262E-3</c:v>
                </c:pt>
                <c:pt idx="64">
                  <c:v>-5.8789009887857679E-3</c:v>
                </c:pt>
                <c:pt idx="65">
                  <c:v>-1.8740294302178684E-3</c:v>
                </c:pt>
                <c:pt idx="66">
                  <c:v>2.1103108479040645E-3</c:v>
                </c:pt>
                <c:pt idx="67">
                  <c:v>6.0122040872265491E-3</c:v>
                </c:pt>
                <c:pt idx="68">
                  <c:v>9.7717905187610678E-3</c:v>
                </c:pt>
                <c:pt idx="69">
                  <c:v>1.3332174851668875E-2</c:v>
                </c:pt>
                <c:pt idx="70">
                  <c:v>1.6640277213995584E-2</c:v>
                </c:pt>
                <c:pt idx="71">
                  <c:v>1.9647613982648231E-2</c:v>
                </c:pt>
                <c:pt idx="72">
                  <c:v>2.2310997190034751E-2</c:v>
                </c:pt>
                <c:pt idx="73">
                  <c:v>2.4593142605895773E-2</c:v>
                </c:pt>
                <c:pt idx="74">
                  <c:v>2.6463178140931659E-2</c:v>
                </c:pt>
                <c:pt idx="75">
                  <c:v>2.7897045878006059E-2</c:v>
                </c:pt>
                <c:pt idx="76">
                  <c:v>2.887779277972027E-2</c:v>
                </c:pt>
                <c:pt idx="77">
                  <c:v>2.9395746919760993E-2</c:v>
                </c:pt>
                <c:pt idx="78">
                  <c:v>2.9448577910871472E-2</c:v>
                </c:pt>
                <c:pt idx="79">
                  <c:v>2.9041242025765041E-2</c:v>
                </c:pt>
                <c:pt idx="80">
                  <c:v>2.8185814300362193E-2</c:v>
                </c:pt>
                <c:pt idx="81">
                  <c:v>2.690121164378681E-2</c:v>
                </c:pt>
                <c:pt idx="82">
                  <c:v>2.5212812630251609E-2</c:v>
                </c:pt>
                <c:pt idx="83">
                  <c:v>2.3151981189588323E-2</c:v>
                </c:pt>
                <c:pt idx="84">
                  <c:v>2.0755502823035135E-2</c:v>
                </c:pt>
                <c:pt idx="85">
                  <c:v>1.8064943228620803E-2</c:v>
                </c:pt>
                <c:pt idx="86">
                  <c:v>1.5125940308347057E-2</c:v>
                </c:pt>
                <c:pt idx="87">
                  <c:v>1.1987441432504698E-2</c:v>
                </c:pt>
                <c:pt idx="88">
                  <c:v>8.7008985430676259E-3</c:v>
                </c:pt>
                <c:pt idx="89">
                  <c:v>5.319434179609733E-3</c:v>
                </c:pt>
                <c:pt idx="90">
                  <c:v>1.8969918023057494E-3</c:v>
                </c:pt>
                <c:pt idx="91">
                  <c:v>-1.5125161346189841E-3</c:v>
                </c:pt>
                <c:pt idx="92">
                  <c:v>-4.8560490377241809E-3</c:v>
                </c:pt>
                <c:pt idx="93">
                  <c:v>-8.0822549745303111E-3</c:v>
                </c:pt>
                <c:pt idx="94">
                  <c:v>-1.1142250972787985E-2</c:v>
                </c:pt>
                <c:pt idx="95">
                  <c:v>-1.3990355096832493E-2</c:v>
                </c:pt>
                <c:pt idx="96">
                  <c:v>-1.6584759477159958E-2</c:v>
                </c:pt>
                <c:pt idx="97">
                  <c:v>-1.8888134525237792E-2</c:v>
                </c:pt>
                <c:pt idx="98">
                  <c:v>-2.0868155760733677E-2</c:v>
                </c:pt>
                <c:pt idx="99">
                  <c:v>-2.2497945992433745E-2</c:v>
                </c:pt>
                <c:pt idx="100">
                  <c:v>-2.3756427005139122E-2</c:v>
                </c:pt>
                <c:pt idx="101">
                  <c:v>-2.4628576389558857E-2</c:v>
                </c:pt>
                <c:pt idx="102">
                  <c:v>-2.5105586686572701E-2</c:v>
                </c:pt>
                <c:pt idx="103">
                  <c:v>-2.5184925576660848E-2</c:v>
                </c:pt>
                <c:pt idx="104">
                  <c:v>-2.487029740514491E-2</c:v>
                </c:pt>
                <c:pt idx="105">
                  <c:v>-2.4171507869810413E-2</c:v>
                </c:pt>
                <c:pt idx="106">
                  <c:v>-2.3104235185816786E-2</c:v>
                </c:pt>
                <c:pt idx="107">
                  <c:v>-2.1689712460914067E-2</c:v>
                </c:pt>
                <c:pt idx="108">
                  <c:v>-1.995432734062097E-2</c:v>
                </c:pt>
                <c:pt idx="109">
                  <c:v>-1.7929146198613029E-2</c:v>
                </c:pt>
                <c:pt idx="110">
                  <c:v>-1.5649371234534231E-2</c:v>
                </c:pt>
                <c:pt idx="111">
                  <c:v>-1.3153739784418837E-2</c:v>
                </c:pt>
                <c:pt idx="112">
                  <c:v>-1.0483875934967465E-2</c:v>
                </c:pt>
                <c:pt idx="113">
                  <c:v>-7.6836051517476332E-3</c:v>
                </c:pt>
                <c:pt idx="114">
                  <c:v>-4.7982430754062661E-3</c:v>
                </c:pt>
                <c:pt idx="115">
                  <c:v>-1.8738699044341927E-3</c:v>
                </c:pt>
                <c:pt idx="116">
                  <c:v>1.0433981339842192E-3</c:v>
                </c:pt>
                <c:pt idx="117">
                  <c:v>3.9081288210093962E-3</c:v>
                </c:pt>
                <c:pt idx="118">
                  <c:v>6.6762743612867256E-3</c:v>
                </c:pt>
                <c:pt idx="119">
                  <c:v>9.3058414909020452E-3</c:v>
                </c:pt>
                <c:pt idx="120">
                  <c:v>1.175752119857253E-2</c:v>
                </c:pt>
                <c:pt idx="121">
                  <c:v>1.3995268735951723E-2</c:v>
                </c:pt>
                <c:pt idx="122">
                  <c:v>1.5986825484489067E-2</c:v>
                </c:pt>
                <c:pt idx="123">
                  <c:v>1.7704175258345535E-2</c:v>
                </c:pt>
                <c:pt idx="124">
                  <c:v>1.9123928738138219E-2</c:v>
                </c:pt>
                <c:pt idx="125">
                  <c:v>2.0227630930082851E-2</c:v>
                </c:pt>
                <c:pt idx="126">
                  <c:v>2.1001987809652227E-2</c:v>
                </c:pt>
                <c:pt idx="127">
                  <c:v>2.1439009617633922E-2</c:v>
                </c:pt>
                <c:pt idx="128">
                  <c:v>2.1536069608481184E-2</c:v>
                </c:pt>
                <c:pt idx="129">
                  <c:v>2.1295878385033166E-2</c:v>
                </c:pt>
                <c:pt idx="130">
                  <c:v>2.0726375269189336E-2</c:v>
                </c:pt>
                <c:pt idx="131">
                  <c:v>1.9840539434663192E-2</c:v>
                </c:pt>
                <c:pt idx="132">
                  <c:v>1.8656124746077578E-2</c:v>
                </c:pt>
                <c:pt idx="133">
                  <c:v>1.7195323390116323E-2</c:v>
                </c:pt>
                <c:pt idx="134">
                  <c:v>1.5484364432356594E-2</c:v>
                </c:pt>
                <c:pt idx="135">
                  <c:v>1.3553054372584384E-2</c:v>
                </c:pt>
                <c:pt idx="136">
                  <c:v>1.1434267588538657E-2</c:v>
                </c:pt>
                <c:pt idx="137">
                  <c:v>9.1633952419038159E-3</c:v>
                </c:pt>
                <c:pt idx="138">
                  <c:v>6.7777617619606866E-3</c:v>
                </c:pt>
                <c:pt idx="139">
                  <c:v>4.3160184149305253E-3</c:v>
                </c:pt>
                <c:pt idx="140">
                  <c:v>1.8175237064296345E-3</c:v>
                </c:pt>
                <c:pt idx="141">
                  <c:v>-6.7827955123682653E-4</c:v>
                </c:pt>
                <c:pt idx="142">
                  <c:v>-3.1324807453625659E-3</c:v>
                </c:pt>
                <c:pt idx="143">
                  <c:v>-5.5073020027255615E-3</c:v>
                </c:pt>
                <c:pt idx="144">
                  <c:v>-7.7666735907888466E-3</c:v>
                </c:pt>
                <c:pt idx="145">
                  <c:v>-9.8767755141887376E-3</c:v>
                </c:pt>
                <c:pt idx="146">
                  <c:v>-1.180653727566818E-2</c:v>
                </c:pt>
                <c:pt idx="147">
                  <c:v>-1.3528088523216167E-2</c:v>
                </c:pt>
                <c:pt idx="148">
                  <c:v>-1.5017154161992239E-2</c:v>
                </c:pt>
                <c:pt idx="149">
                  <c:v>-1.6253388455983162E-2</c:v>
                </c:pt>
                <c:pt idx="150">
                  <c:v>-1.7220643664377058E-2</c:v>
                </c:pt>
                <c:pt idx="151">
                  <c:v>-1.7907169834516415E-2</c:v>
                </c:pt>
                <c:pt idx="152">
                  <c:v>-1.8305743489495898E-2</c:v>
                </c:pt>
                <c:pt idx="153">
                  <c:v>-1.8413724086097646E-2</c:v>
                </c:pt>
                <c:pt idx="154">
                  <c:v>-1.8233038259788489E-2</c:v>
                </c:pt>
                <c:pt idx="155">
                  <c:v>-1.7770093000093287E-2</c:v>
                </c:pt>
                <c:pt idx="156">
                  <c:v>-1.7035619994406764E-2</c:v>
                </c:pt>
                <c:pt idx="157">
                  <c:v>-1.6044454424526466E-2</c:v>
                </c:pt>
                <c:pt idx="158">
                  <c:v>-1.4815252482159629E-2</c:v>
                </c:pt>
                <c:pt idx="159">
                  <c:v>-1.3370152772852976E-2</c:v>
                </c:pt>
                <c:pt idx="160">
                  <c:v>-1.173438758910253E-2</c:v>
                </c:pt>
                <c:pt idx="161">
                  <c:v>-9.935850741302767E-3</c:v>
                </c:pt>
                <c:pt idx="162">
                  <c:v>-8.0046292299301436E-3</c:v>
                </c:pt>
                <c:pt idx="163">
                  <c:v>-5.9725065160514644E-3</c:v>
                </c:pt>
                <c:pt idx="164">
                  <c:v>-3.8724454940155797E-3</c:v>
                </c:pt>
                <c:pt idx="165">
                  <c:v>-1.7380594861941038E-3</c:v>
                </c:pt>
                <c:pt idx="166">
                  <c:v>3.9692033686226664E-4</c:v>
                </c:pt>
                <c:pt idx="167">
                  <c:v>2.4991727561466709E-3</c:v>
                </c:pt>
                <c:pt idx="168">
                  <c:v>4.5363013475150857E-3</c:v>
                </c:pt>
                <c:pt idx="169">
                  <c:v>6.4773284961040112E-3</c:v>
                </c:pt>
                <c:pt idx="170">
                  <c:v>8.2931611322007263E-3</c:v>
                </c:pt>
                <c:pt idx="171">
                  <c:v>9.9570212727589612E-3</c:v>
                </c:pt>
                <c:pt idx="172">
                  <c:v>1.1444835087870094E-2</c:v>
                </c:pt>
                <c:pt idx="173">
                  <c:v>1.2735574936726694E-2</c:v>
                </c:pt>
                <c:pt idx="174">
                  <c:v>1.3811549620515113E-2</c:v>
                </c:pt>
                <c:pt idx="175">
                  <c:v>1.46586389667532E-2</c:v>
                </c:pt>
                <c:pt idx="176">
                  <c:v>1.5266469776520871E-2</c:v>
                </c:pt>
                <c:pt idx="177">
                  <c:v>1.5628531117887742E-2</c:v>
                </c:pt>
                <c:pt idx="178">
                  <c:v>1.5742227920336908E-2</c:v>
                </c:pt>
                <c:pt idx="179">
                  <c:v>1.560887280071401E-2</c:v>
                </c:pt>
                <c:pt idx="180">
                  <c:v>1.5233617015918188E-2</c:v>
                </c:pt>
                <c:pt idx="181">
                  <c:v>1.4625322376280971E-2</c:v>
                </c:pt>
                <c:pt idx="182">
                  <c:v>1.3796376852025212E-2</c:v>
                </c:pt>
                <c:pt idx="183">
                  <c:v>1.2762457449840531E-2</c:v>
                </c:pt>
                <c:pt idx="184">
                  <c:v>1.1542244714943193E-2</c:v>
                </c:pt>
                <c:pt idx="185">
                  <c:v>1.0157093914686204E-2</c:v>
                </c:pt>
                <c:pt idx="186">
                  <c:v>8.6306685728809295E-3</c:v>
                </c:pt>
                <c:pt idx="187">
                  <c:v>6.9885425410068387E-3</c:v>
                </c:pt>
                <c:pt idx="188">
                  <c:v>5.2577772065476895E-3</c:v>
                </c:pt>
                <c:pt idx="189">
                  <c:v>3.4664807446192726E-3</c:v>
                </c:pt>
                <c:pt idx="190">
                  <c:v>1.6433565134159377E-3</c:v>
                </c:pt>
                <c:pt idx="191">
                  <c:v>-1.8275222484568157E-4</c:v>
                </c:pt>
                <c:pt idx="192">
                  <c:v>-1.9833141077262879E-3</c:v>
                </c:pt>
                <c:pt idx="193">
                  <c:v>-3.7305509944332732E-3</c:v>
                </c:pt>
                <c:pt idx="194">
                  <c:v>-5.3978620497245836E-3</c:v>
                </c:pt>
                <c:pt idx="195">
                  <c:v>-6.9602241867552485E-3</c:v>
                </c:pt>
                <c:pt idx="196">
                  <c:v>-8.3945629142443377E-3</c:v>
                </c:pt>
                <c:pt idx="197">
                  <c:v>-9.6800881691509084E-3</c:v>
                </c:pt>
                <c:pt idx="198">
                  <c:v>-1.07985903297533E-2</c:v>
                </c:pt>
                <c:pt idx="199">
                  <c:v>-1.1734692285082646E-2</c:v>
                </c:pt>
                <c:pt idx="200">
                  <c:v>-1.2476054173604685E-2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79B-4DDB-B8D8-4E074A4F0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561792"/>
        <c:axId val="134563712"/>
      </c:scatterChart>
      <c:valAx>
        <c:axId val="134561792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VRIJEME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r-Latn-RS"/>
          </a:p>
        </c:txPr>
        <c:crossAx val="134563712"/>
        <c:crosses val="autoZero"/>
        <c:crossBetween val="midCat"/>
      </c:valAx>
      <c:valAx>
        <c:axId val="134563712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POMAK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45617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76200</xdr:colOff>
      <xdr:row>11</xdr:row>
      <xdr:rowOff>161925</xdr:rowOff>
    </xdr:from>
    <xdr:ext cx="2819400" cy="2504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kstniOkvir 2"/>
            <xdr:cNvSpPr txBox="1"/>
          </xdr:nvSpPr>
          <xdr:spPr>
            <a:xfrm>
              <a:off x="5972175" y="2257425"/>
              <a:ext cx="2819400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600" b="0" i="1">
                        <a:latin typeface="Cambria Math" panose="02040503050406030204" pitchFamily="18" charset="0"/>
                      </a:rPr>
                      <m:t>𝐹</m:t>
                    </m:r>
                    <m:d>
                      <m:dPr>
                        <m:ctrlPr>
                          <a:rPr lang="hr-HR" sz="16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hr-HR" sz="16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</m:d>
                    <m:r>
                      <a:rPr lang="hr-HR" sz="16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hr-HR" sz="16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hr-HR" sz="1600" b="0" i="1">
                            <a:latin typeface="Cambria Math" panose="02040503050406030204" pitchFamily="18" charset="0"/>
                          </a:rPr>
                          <m:t>𝐹</m:t>
                        </m:r>
                      </m:e>
                      <m:sub>
                        <m:r>
                          <a:rPr lang="hr-HR" sz="16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  <m:func>
                      <m:funcPr>
                        <m:ctrlPr>
                          <a:rPr lang="hr-HR" sz="1600" b="0" i="1">
                            <a:latin typeface="Cambria Math" panose="02040503050406030204" pitchFamily="18" charset="0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hr-HR" sz="1600" b="0" i="0">
                            <a:latin typeface="Cambria Math" panose="02040503050406030204" pitchFamily="18" charset="0"/>
                          </a:rPr>
                          <m:t>sin</m:t>
                        </m:r>
                      </m:fName>
                      <m:e>
                        <m:f>
                          <m:fPr>
                            <m:type m:val="lin"/>
                            <m:ctrlPr>
                              <a:rPr lang="hr-HR" sz="16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hr-HR" sz="1600" b="0" i="1">
                                <a:latin typeface="Cambria Math" panose="02040503050406030204" pitchFamily="18" charset="0"/>
                              </a:rPr>
                              <m:t>(</m:t>
                            </m:r>
                            <m:r>
                              <a:rPr lang="hr-HR" sz="16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𝜋</m:t>
                            </m:r>
                          </m:num>
                          <m:den>
                            <m:r>
                              <a:rPr lang="hr-HR" sz="1600" b="0" i="1">
                                <a:latin typeface="Cambria Math" panose="02040503050406030204" pitchFamily="18" charset="0"/>
                              </a:rPr>
                              <m:t>0,6) </m:t>
                            </m:r>
                            <m:r>
                              <a:rPr lang="hr-HR" sz="1600" b="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den>
                        </m:f>
                      </m:e>
                    </m:func>
                  </m:oMath>
                </m:oMathPara>
              </a14:m>
              <a:endParaRPr lang="hr-HR" sz="1600"/>
            </a:p>
          </xdr:txBody>
        </xdr:sp>
      </mc:Choice>
      <mc:Fallback xmlns="">
        <xdr:sp macro="" textlink="">
          <xdr:nvSpPr>
            <xdr:cNvPr id="3" name="TekstniOkvir 2"/>
            <xdr:cNvSpPr txBox="1"/>
          </xdr:nvSpPr>
          <xdr:spPr>
            <a:xfrm>
              <a:off x="5972175" y="2257425"/>
              <a:ext cx="2819400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hr-HR" sz="1600" b="0" i="0">
                  <a:latin typeface="Cambria Math" panose="02040503050406030204" pitchFamily="18" charset="0"/>
                </a:rPr>
                <a:t>𝐹(𝑡)=𝐹_0  sin⁡〖〖(</a:t>
              </a:r>
              <a:r>
                <a:rPr lang="hr-HR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𝜋〗∕〖</a:t>
              </a:r>
              <a:r>
                <a:rPr lang="hr-HR" sz="1600" b="0" i="0">
                  <a:latin typeface="Cambria Math" panose="02040503050406030204" pitchFamily="18" charset="0"/>
                </a:rPr>
                <a:t>0,6) 𝑡〗〗</a:t>
              </a:r>
              <a:endParaRPr lang="hr-HR" sz="1600"/>
            </a:p>
          </xdr:txBody>
        </xdr:sp>
      </mc:Fallback>
    </mc:AlternateContent>
    <xdr:clientData/>
  </xdr:oneCellAnchor>
  <xdr:twoCellAnchor>
    <xdr:from>
      <xdr:col>15</xdr:col>
      <xdr:colOff>0</xdr:colOff>
      <xdr:row>12</xdr:row>
      <xdr:rowOff>0</xdr:rowOff>
    </xdr:from>
    <xdr:to>
      <xdr:col>22</xdr:col>
      <xdr:colOff>304800</xdr:colOff>
      <xdr:row>25</xdr:row>
      <xdr:rowOff>152400</xdr:rowOff>
    </xdr:to>
    <xdr:graphicFrame macro="">
      <xdr:nvGraphicFramePr>
        <xdr:cNvPr id="5" name="Grafikon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18</xdr:row>
      <xdr:rowOff>9525</xdr:rowOff>
    </xdr:from>
    <xdr:to>
      <xdr:col>22</xdr:col>
      <xdr:colOff>549275</xdr:colOff>
      <xdr:row>43</xdr:row>
      <xdr:rowOff>139700</xdr:rowOff>
    </xdr:to>
    <xdr:graphicFrame macro="">
      <xdr:nvGraphicFramePr>
        <xdr:cNvPr id="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17</xdr:col>
      <xdr:colOff>171450</xdr:colOff>
      <xdr:row>16</xdr:row>
      <xdr:rowOff>38100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25</xdr:row>
      <xdr:rowOff>9525</xdr:rowOff>
    </xdr:from>
    <xdr:to>
      <xdr:col>25</xdr:col>
      <xdr:colOff>63500</xdr:colOff>
      <xdr:row>50</xdr:row>
      <xdr:rowOff>139700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19</xdr:row>
      <xdr:rowOff>0</xdr:rowOff>
    </xdr:from>
    <xdr:to>
      <xdr:col>28</xdr:col>
      <xdr:colOff>63500</xdr:colOff>
      <xdr:row>44</xdr:row>
      <xdr:rowOff>101600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15</xdr:col>
      <xdr:colOff>73025</xdr:colOff>
      <xdr:row>26</xdr:row>
      <xdr:rowOff>149225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6"/>
  <sheetViews>
    <sheetView tabSelected="1" workbookViewId="0">
      <selection activeCell="R8" sqref="R8"/>
    </sheetView>
  </sheetViews>
  <sheetFormatPr defaultRowHeight="15" x14ac:dyDescent="0.25"/>
  <cols>
    <col min="8" max="8" width="15.28515625" customWidth="1"/>
  </cols>
  <sheetData>
    <row r="2" spans="2:9" x14ac:dyDescent="0.25">
      <c r="B2" s="1" t="s">
        <v>0</v>
      </c>
    </row>
    <row r="5" spans="2:9" x14ac:dyDescent="0.25">
      <c r="B5" t="s">
        <v>4</v>
      </c>
    </row>
    <row r="7" spans="2:9" x14ac:dyDescent="0.25">
      <c r="C7" t="s">
        <v>1</v>
      </c>
      <c r="E7" s="3" t="s">
        <v>5</v>
      </c>
      <c r="F7" s="16">
        <v>98</v>
      </c>
      <c r="G7" s="12" t="s">
        <v>25</v>
      </c>
    </row>
    <row r="8" spans="2:9" x14ac:dyDescent="0.25">
      <c r="C8" t="s">
        <v>2</v>
      </c>
      <c r="E8" s="3" t="s">
        <v>6</v>
      </c>
      <c r="F8" s="16">
        <v>3862</v>
      </c>
      <c r="G8" s="12" t="s">
        <v>26</v>
      </c>
    </row>
    <row r="9" spans="2:9" x14ac:dyDescent="0.25">
      <c r="C9" t="s">
        <v>3</v>
      </c>
      <c r="E9" s="2" t="s">
        <v>7</v>
      </c>
      <c r="F9" s="16">
        <v>0.05</v>
      </c>
    </row>
    <row r="11" spans="2:9" x14ac:dyDescent="0.25">
      <c r="B11" t="s">
        <v>14</v>
      </c>
    </row>
    <row r="13" spans="2:9" x14ac:dyDescent="0.25">
      <c r="C13" s="4" t="s">
        <v>8</v>
      </c>
      <c r="D13" s="4"/>
      <c r="E13" s="4"/>
      <c r="F13" s="4"/>
      <c r="G13" s="5" t="s">
        <v>9</v>
      </c>
      <c r="H13">
        <f>SQRT(F8/F7)</f>
        <v>6.2775921550628091</v>
      </c>
      <c r="I13" s="13" t="s">
        <v>27</v>
      </c>
    </row>
    <row r="14" spans="2:9" ht="18" x14ac:dyDescent="0.35">
      <c r="C14" s="4" t="s">
        <v>10</v>
      </c>
      <c r="D14" s="4"/>
      <c r="E14" s="4"/>
      <c r="F14" s="4"/>
      <c r="G14" s="5" t="s">
        <v>11</v>
      </c>
      <c r="H14">
        <f>H13*SQRT(1-F9^2)</f>
        <v>6.2697402543600527</v>
      </c>
      <c r="I14" s="13" t="s">
        <v>27</v>
      </c>
    </row>
    <row r="15" spans="2:9" x14ac:dyDescent="0.25">
      <c r="C15" s="4" t="s">
        <v>12</v>
      </c>
      <c r="D15" s="4"/>
      <c r="E15" s="4"/>
      <c r="F15" s="4"/>
      <c r="G15" s="6" t="s">
        <v>13</v>
      </c>
      <c r="H15">
        <f>2*PI()/H13</f>
        <v>1.0008909709293978</v>
      </c>
      <c r="I15" s="13" t="s">
        <v>28</v>
      </c>
    </row>
    <row r="17" spans="1:11" x14ac:dyDescent="0.25">
      <c r="B17" t="s">
        <v>15</v>
      </c>
    </row>
    <row r="19" spans="1:11" ht="18" x14ac:dyDescent="0.35">
      <c r="C19" s="7" t="s">
        <v>16</v>
      </c>
      <c r="D19" s="7"/>
      <c r="E19" s="9" t="s">
        <v>17</v>
      </c>
      <c r="F19" s="16">
        <v>100</v>
      </c>
      <c r="G19" s="14" t="s">
        <v>93</v>
      </c>
    </row>
    <row r="20" spans="1:11" x14ac:dyDescent="0.25">
      <c r="C20" s="7" t="s">
        <v>18</v>
      </c>
      <c r="D20" s="7"/>
      <c r="E20" s="8" t="s">
        <v>19</v>
      </c>
      <c r="F20">
        <f>PI()/0.6</f>
        <v>5.2359877559829888</v>
      </c>
      <c r="G20" s="14" t="s">
        <v>27</v>
      </c>
    </row>
    <row r="21" spans="1:11" x14ac:dyDescent="0.25">
      <c r="A21" s="15"/>
      <c r="B21" s="15"/>
      <c r="C21" t="s">
        <v>30</v>
      </c>
      <c r="D21" s="15"/>
      <c r="E21" s="17" t="s">
        <v>31</v>
      </c>
      <c r="F21" s="15">
        <f>F20/H13</f>
        <v>0.83407580910783163</v>
      </c>
      <c r="G21" s="15"/>
      <c r="H21" s="15"/>
      <c r="I21" s="15"/>
      <c r="J21" s="15"/>
      <c r="K21" s="15"/>
    </row>
    <row r="23" spans="1:11" x14ac:dyDescent="0.25">
      <c r="B23" t="s">
        <v>20</v>
      </c>
    </row>
    <row r="25" spans="1:11" ht="18" x14ac:dyDescent="0.35">
      <c r="C25" s="10" t="s">
        <v>21</v>
      </c>
      <c r="D25" s="10"/>
      <c r="E25" s="11" t="s">
        <v>22</v>
      </c>
      <c r="F25" s="16">
        <v>0</v>
      </c>
      <c r="G25" s="15" t="s">
        <v>5</v>
      </c>
    </row>
    <row r="26" spans="1:11" ht="18" x14ac:dyDescent="0.35">
      <c r="C26" s="10" t="s">
        <v>23</v>
      </c>
      <c r="D26" s="10"/>
      <c r="E26" s="11" t="s">
        <v>24</v>
      </c>
      <c r="F26" s="16">
        <v>0</v>
      </c>
      <c r="G26" s="15" t="s">
        <v>29</v>
      </c>
    </row>
  </sheetData>
  <sheetProtection algorithmName="SHA-512" hashValue="dzqn067oFtdelAERMGSeA/zNSNrgNWFaGGXQTG7xRniccsAi6YvQs6nHXpKqoVJLurWn0Wpf16G8NU+0Hmhz6g==" saltValue="HkB+dXeNEav1S1TwblK6Qw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21"/>
  <sheetViews>
    <sheetView workbookViewId="0">
      <selection activeCell="E25" sqref="E25"/>
    </sheetView>
  </sheetViews>
  <sheetFormatPr defaultRowHeight="15" x14ac:dyDescent="0.25"/>
  <cols>
    <col min="6" max="6" width="10.42578125" customWidth="1"/>
    <col min="8" max="8" width="12.5703125" customWidth="1"/>
    <col min="14" max="14" width="11.140625" customWidth="1"/>
  </cols>
  <sheetData>
    <row r="2" spans="2:9" x14ac:dyDescent="0.25">
      <c r="B2" s="1" t="s">
        <v>32</v>
      </c>
    </row>
    <row r="5" spans="2:9" x14ac:dyDescent="0.25">
      <c r="B5" s="25" t="s">
        <v>33</v>
      </c>
    </row>
    <row r="7" spans="2:9" ht="18" x14ac:dyDescent="0.35">
      <c r="C7" s="19" t="s">
        <v>34</v>
      </c>
      <c r="D7" s="19"/>
      <c r="E7" s="19"/>
      <c r="F7" s="19"/>
      <c r="G7" s="20" t="s">
        <v>35</v>
      </c>
      <c r="H7">
        <f>'Ulazni Podaci'!F19/'Ulazni Podaci'!F8</f>
        <v>2.589331952356292E-2</v>
      </c>
      <c r="I7" s="15" t="s">
        <v>5</v>
      </c>
    </row>
    <row r="8" spans="2:9" x14ac:dyDescent="0.25">
      <c r="C8" s="19" t="s">
        <v>36</v>
      </c>
      <c r="D8" s="19"/>
      <c r="E8" s="19"/>
      <c r="F8" s="19"/>
      <c r="G8" s="20" t="s">
        <v>37</v>
      </c>
      <c r="H8">
        <f>1/SQRT((1-'Ulazni Podaci'!F21^2)^2+(2*'Ulazni Podaci'!F9*'Ulazni Podaci'!F21)^2)</f>
        <v>3.1691623387495325</v>
      </c>
    </row>
    <row r="9" spans="2:9" x14ac:dyDescent="0.25">
      <c r="C9" s="19" t="s">
        <v>38</v>
      </c>
      <c r="D9" s="19"/>
      <c r="E9" s="19"/>
      <c r="F9" s="19"/>
      <c r="G9" s="20" t="s">
        <v>39</v>
      </c>
      <c r="H9">
        <f>ATAN(2*'Ulazni Podaci'!F9*'Ulazni Podaci'!F21/(1-'Ulazni Podaci'!F21^2))</f>
        <v>0.26751139090415826</v>
      </c>
    </row>
    <row r="10" spans="2:9" x14ac:dyDescent="0.25">
      <c r="C10" s="21" t="s">
        <v>40</v>
      </c>
      <c r="D10" s="21"/>
      <c r="E10" s="22"/>
      <c r="G10" s="24" t="s">
        <v>41</v>
      </c>
      <c r="H10" s="23">
        <v>0.02</v>
      </c>
      <c r="I10" s="15" t="s">
        <v>28</v>
      </c>
    </row>
    <row r="13" spans="2:9" x14ac:dyDescent="0.25">
      <c r="G13" s="18" t="s">
        <v>42</v>
      </c>
      <c r="H13">
        <f>('Ulazni Podaci'!F26+'Analiticka metoda'!H14*'Ulazni Podaci'!F9*'Ulazni Podaci'!H13-'Analiticka metoda'!H8*'Analiticka metoda'!H7*'Ulazni Podaci'!F20*COS(-'Analiticka metoda'!H9))/'Ulazni Podaci'!H14</f>
        <v>-6.5006674596546396E-2</v>
      </c>
    </row>
    <row r="14" spans="2:9" x14ac:dyDescent="0.25">
      <c r="G14" s="18" t="s">
        <v>43</v>
      </c>
      <c r="H14">
        <f>'Ulazni Podaci'!F25-'Analiticka metoda'!H8*'Analiticka metoda'!H7*SIN(-'Analiticka metoda'!H9)</f>
        <v>2.1691132565169711E-2</v>
      </c>
    </row>
    <row r="17" spans="2:12" x14ac:dyDescent="0.25">
      <c r="B17" s="25" t="s">
        <v>44</v>
      </c>
    </row>
    <row r="19" spans="2:12" x14ac:dyDescent="0.25">
      <c r="C19" s="34" t="s">
        <v>45</v>
      </c>
      <c r="D19" s="31" t="s">
        <v>46</v>
      </c>
      <c r="E19" s="31" t="s">
        <v>47</v>
      </c>
      <c r="F19" s="31" t="s">
        <v>63</v>
      </c>
      <c r="G19" s="31" t="s">
        <v>65</v>
      </c>
    </row>
    <row r="20" spans="2:12" x14ac:dyDescent="0.25">
      <c r="C20" s="30" t="s">
        <v>48</v>
      </c>
      <c r="D20" s="29" t="s">
        <v>49</v>
      </c>
      <c r="E20" s="29" t="s">
        <v>50</v>
      </c>
      <c r="F20" s="29" t="s">
        <v>51</v>
      </c>
      <c r="G20" s="29" t="s">
        <v>52</v>
      </c>
    </row>
    <row r="21" spans="2:12" x14ac:dyDescent="0.25">
      <c r="C21" s="26">
        <v>0</v>
      </c>
      <c r="D21" s="26">
        <v>0</v>
      </c>
      <c r="E21" s="26">
        <f>'Ulazni Podaci'!$F$19*SIN('Ulazni Podaci'!$F$20*'Analiticka metoda'!D21)</f>
        <v>0</v>
      </c>
      <c r="F21" s="26">
        <f>EXP(-'Ulazni Podaci'!$F$9*'Ulazni Podaci'!$H$13*'Analiticka metoda'!D21)*('Analiticka metoda'!$H$13*SIN('Ulazni Podaci'!$H$14*'Analiticka metoda'!D21)+'Analiticka metoda'!$H$14*COS('Ulazni Podaci'!$H$14*'Analiticka metoda'!D21))+'Analiticka metoda'!$H$7*'Analiticka metoda'!$H$8*SIN('Ulazni Podaci'!$F$20*'Analiticka metoda'!D21-'Analiticka metoda'!$H$9)</f>
        <v>0</v>
      </c>
      <c r="G21" s="26">
        <f>-$H$13*'Ulazni Podaci'!$F$9*'Ulazni Podaci'!$H$13*EXP(-'Ulazni Podaci'!$F$9*'Ulazni Podaci'!$H$13*'Analiticka metoda'!D21)*SIN('Ulazni Podaci'!$H$14*'Analiticka metoda'!D21)+'Analiticka metoda'!$H$13*'Ulazni Podaci'!$H$14*EXP(-'Ulazni Podaci'!$F$9*'Ulazni Podaci'!$H$13*'Analiticka metoda'!D21)*COS('Ulazni Podaci'!$H$14*'Analiticka metoda'!D21)-'Analiticka metoda'!$H$14*'Ulazni Podaci'!$F$9*'Ulazni Podaci'!$H$13*EXP(-'Ulazni Podaci'!$F$9*'Ulazni Podaci'!$H$13*'Analiticka metoda'!D21)*COS('Ulazni Podaci'!$H$14*'Analiticka metoda'!D21)-'Analiticka metoda'!$H$14*'Ulazni Podaci'!$H$14*EXP(-'Ulazni Podaci'!$F$9*'Ulazni Podaci'!$H$13*'Analiticka metoda'!D21)*SIN('Ulazni Podaci'!$H$14*'Analiticka metoda'!D21)+'Analiticka metoda'!$H$8*'Analiticka metoda'!$H$7*'Ulazni Podaci'!$F$20*COS('Ulazni Podaci'!$F$20*'Analiticka metoda'!D21-'Analiticka metoda'!$H$9)</f>
        <v>0</v>
      </c>
    </row>
    <row r="22" spans="2:12" x14ac:dyDescent="0.25">
      <c r="C22" s="26">
        <v>1</v>
      </c>
      <c r="D22" s="26">
        <f>D21+$H$10</f>
        <v>0.02</v>
      </c>
      <c r="E22" s="26">
        <f>'Ulazni Podaci'!$F$19*SIN('Ulazni Podaci'!$F$20*'Analiticka metoda'!D22)</f>
        <v>10.452846326765346</v>
      </c>
      <c r="F22" s="26">
        <f>EXP(-'Ulazni Podaci'!$F$9*'Ulazni Podaci'!$H$13*'Analiticka metoda'!D22)*('Analiticka metoda'!$H$13*SIN('Ulazni Podaci'!$H$14*'Analiticka metoda'!D22)+'Analiticka metoda'!$H$14*COS('Ulazni Podaci'!$H$14*'Analiticka metoda'!D22))+'Analiticka metoda'!$H$7*'Analiticka metoda'!$H$8*SIN('Ulazni Podaci'!$F$20*'Analiticka metoda'!D22-'Analiticka metoda'!$H$9)</f>
        <v>7.0920041633105307E-6</v>
      </c>
      <c r="G22" s="26">
        <f>-$H$13*'Ulazni Podaci'!$F$9*'Ulazni Podaci'!$H$13*EXP(-'Ulazni Podaci'!$F$9*'Ulazni Podaci'!$H$13*'Analiticka metoda'!D22)*SIN('Ulazni Podaci'!$H$14*'Analiticka metoda'!D22)+'Analiticka metoda'!$H$13*'Ulazni Podaci'!$H$14*EXP(-'Ulazni Podaci'!$F$9*'Ulazni Podaci'!$H$13*'Analiticka metoda'!D22)*COS('Ulazni Podaci'!$H$14*'Analiticka metoda'!D22)-'Analiticka metoda'!$H$14*'Ulazni Podaci'!$F$9*'Ulazni Podaci'!$H$13*EXP(-'Ulazni Podaci'!$F$9*'Ulazni Podaci'!$H$13*'Analiticka metoda'!D22)*COS('Ulazni Podaci'!$H$14*'Analiticka metoda'!D22)-'Analiticka metoda'!$H$14*'Ulazni Podaci'!$H$14*EXP(-'Ulazni Podaci'!$F$9*'Ulazni Podaci'!$H$13*'Analiticka metoda'!D22)*SIN('Ulazni Podaci'!$H$14*'Analiticka metoda'!D22)+'Analiticka metoda'!$H$8*'Analiticka metoda'!$H$7*'Ulazni Podaci'!$F$20*COS('Ulazni Podaci'!$F$20*'Analiticka metoda'!D22-'Analiticka metoda'!$H$9)</f>
        <v>1.0617417875848911E-3</v>
      </c>
      <c r="L22" s="25"/>
    </row>
    <row r="23" spans="2:12" x14ac:dyDescent="0.25">
      <c r="C23" s="26">
        <v>2</v>
      </c>
      <c r="D23" s="26">
        <f t="shared" ref="D23:D52" si="0">D22+$H$10</f>
        <v>0.04</v>
      </c>
      <c r="E23" s="26">
        <f>'Ulazni Podaci'!$F$19*SIN('Ulazni Podaci'!$F$20*'Analiticka metoda'!D23)</f>
        <v>20.791169081775934</v>
      </c>
      <c r="F23" s="26">
        <f>EXP(-'Ulazni Podaci'!$F$9*'Ulazni Podaci'!$H$13*'Analiticka metoda'!D23)*('Analiticka metoda'!$H$13*SIN('Ulazni Podaci'!$H$14*'Analiticka metoda'!D23)+'Analiticka metoda'!$H$14*COS('Ulazni Podaci'!$H$14*'Analiticka metoda'!D23))+'Analiticka metoda'!$H$7*'Analiticka metoda'!$H$8*SIN('Ulazni Podaci'!$F$20*'Analiticka metoda'!D23-'Analiticka metoda'!$H$9)</f>
        <v>5.6332305693056021E-5</v>
      </c>
      <c r="G23" s="26">
        <f>-$H$13*'Ulazni Podaci'!$F$9*'Ulazni Podaci'!$H$13*EXP(-'Ulazni Podaci'!$F$9*'Ulazni Podaci'!$H$13*'Analiticka metoda'!D23)*SIN('Ulazni Podaci'!$H$14*'Analiticka metoda'!D23)+'Analiticka metoda'!$H$13*'Ulazni Podaci'!$H$14*EXP(-'Ulazni Podaci'!$F$9*'Ulazni Podaci'!$H$13*'Analiticka metoda'!D23)*COS('Ulazni Podaci'!$H$14*'Analiticka metoda'!D23)-'Analiticka metoda'!$H$14*'Ulazni Podaci'!$F$9*'Ulazni Podaci'!$H$13*EXP(-'Ulazni Podaci'!$F$9*'Ulazni Podaci'!$H$13*'Analiticka metoda'!D23)*COS('Ulazni Podaci'!$H$14*'Analiticka metoda'!D23)-'Analiticka metoda'!$H$14*'Ulazni Podaci'!$H$14*EXP(-'Ulazni Podaci'!$F$9*'Ulazni Podaci'!$H$13*'Analiticka metoda'!D23)*SIN('Ulazni Podaci'!$H$14*'Analiticka metoda'!D23)+'Analiticka metoda'!$H$8*'Analiticka metoda'!$H$7*'Ulazni Podaci'!$F$20*COS('Ulazni Podaci'!$F$20*'Analiticka metoda'!D23-'Analiticka metoda'!$H$9)</f>
        <v>4.2010441408784627E-3</v>
      </c>
      <c r="L23" s="25"/>
    </row>
    <row r="24" spans="2:12" x14ac:dyDescent="0.25">
      <c r="C24" s="26">
        <v>3</v>
      </c>
      <c r="D24" s="26">
        <f t="shared" si="0"/>
        <v>0.06</v>
      </c>
      <c r="E24" s="26">
        <f>'Ulazni Podaci'!$F$19*SIN('Ulazni Podaci'!$F$20*'Analiticka metoda'!D24)</f>
        <v>30.901699437494738</v>
      </c>
      <c r="F24" s="26">
        <f>EXP(-'Ulazni Podaci'!$F$9*'Ulazni Podaci'!$H$13*'Analiticka metoda'!D24)*('Analiticka metoda'!$H$13*SIN('Ulazni Podaci'!$H$14*'Analiticka metoda'!D24)+'Analiticka metoda'!$H$14*COS('Ulazni Podaci'!$H$14*'Analiticka metoda'!D24))+'Analiticka metoda'!$H$7*'Analiticka metoda'!$H$8*SIN('Ulazni Podaci'!$F$20*'Analiticka metoda'!D24-'Analiticka metoda'!$H$9)</f>
        <v>1.8826408529105205E-4</v>
      </c>
      <c r="G24" s="26">
        <f>-$H$13*'Ulazni Podaci'!$F$9*'Ulazni Podaci'!$H$13*EXP(-'Ulazni Podaci'!$F$9*'Ulazni Podaci'!$H$13*'Analiticka metoda'!D24)*SIN('Ulazni Podaci'!$H$14*'Analiticka metoda'!D24)+'Analiticka metoda'!$H$13*'Ulazni Podaci'!$H$14*EXP(-'Ulazni Podaci'!$F$9*'Ulazni Podaci'!$H$13*'Analiticka metoda'!D24)*COS('Ulazni Podaci'!$H$14*'Analiticka metoda'!D24)-'Analiticka metoda'!$H$14*'Ulazni Podaci'!$F$9*'Ulazni Podaci'!$H$13*EXP(-'Ulazni Podaci'!$F$9*'Ulazni Podaci'!$H$13*'Analiticka metoda'!D24)*COS('Ulazni Podaci'!$H$14*'Analiticka metoda'!D24)-'Analiticka metoda'!$H$14*'Ulazni Podaci'!$H$14*EXP(-'Ulazni Podaci'!$F$9*'Ulazni Podaci'!$H$13*'Analiticka metoda'!D24)*SIN('Ulazni Podaci'!$H$14*'Analiticka metoda'!D24)+'Analiticka metoda'!$H$8*'Analiticka metoda'!$H$7*'Ulazni Podaci'!$F$20*COS('Ulazni Podaci'!$F$20*'Analiticka metoda'!D24-'Analiticka metoda'!$H$9)</f>
        <v>9.3081522492521884E-3</v>
      </c>
    </row>
    <row r="25" spans="2:12" x14ac:dyDescent="0.25">
      <c r="C25" s="26">
        <v>4</v>
      </c>
      <c r="D25" s="26">
        <f t="shared" si="0"/>
        <v>0.08</v>
      </c>
      <c r="E25" s="26">
        <f>'Ulazni Podaci'!$F$19*SIN('Ulazni Podaci'!$F$20*'Analiticka metoda'!D25)</f>
        <v>40.673664307580019</v>
      </c>
      <c r="F25" s="26">
        <f>EXP(-'Ulazni Podaci'!$F$9*'Ulazni Podaci'!$H$13*'Analiticka metoda'!D25)*('Analiticka metoda'!$H$13*SIN('Ulazni Podaci'!$H$14*'Analiticka metoda'!D25)+'Analiticka metoda'!$H$14*COS('Ulazni Podaci'!$H$14*'Analiticka metoda'!D25))+'Analiticka metoda'!$H$7*'Analiticka metoda'!$H$8*SIN('Ulazni Podaci'!$F$20*'Analiticka metoda'!D25-'Analiticka metoda'!$H$9)</f>
        <v>4.4070866872278867E-4</v>
      </c>
      <c r="G25" s="26">
        <f>-$H$13*'Ulazni Podaci'!$F$9*'Ulazni Podaci'!$H$13*EXP(-'Ulazni Podaci'!$F$9*'Ulazni Podaci'!$H$13*'Analiticka metoda'!D25)*SIN('Ulazni Podaci'!$H$14*'Analiticka metoda'!D25)+'Analiticka metoda'!$H$13*'Ulazni Podaci'!$H$14*EXP(-'Ulazni Podaci'!$F$9*'Ulazni Podaci'!$H$13*'Analiticka metoda'!D25)*COS('Ulazni Podaci'!$H$14*'Analiticka metoda'!D25)-'Analiticka metoda'!$H$14*'Ulazni Podaci'!$F$9*'Ulazni Podaci'!$H$13*EXP(-'Ulazni Podaci'!$F$9*'Ulazni Podaci'!$H$13*'Analiticka metoda'!D25)*COS('Ulazni Podaci'!$H$14*'Analiticka metoda'!D25)-'Analiticka metoda'!$H$14*'Ulazni Podaci'!$H$14*EXP(-'Ulazni Podaci'!$F$9*'Ulazni Podaci'!$H$13*'Analiticka metoda'!D25)*SIN('Ulazni Podaci'!$H$14*'Analiticka metoda'!D25)+'Analiticka metoda'!$H$8*'Analiticka metoda'!$H$7*'Ulazni Podaci'!$F$20*COS('Ulazni Podaci'!$F$20*'Analiticka metoda'!D25-'Analiticka metoda'!$H$9)</f>
        <v>1.6221187131089609E-2</v>
      </c>
    </row>
    <row r="26" spans="2:12" x14ac:dyDescent="0.25">
      <c r="C26" s="26">
        <v>5</v>
      </c>
      <c r="D26" s="26">
        <f t="shared" si="0"/>
        <v>0.1</v>
      </c>
      <c r="E26" s="26">
        <f>'Ulazni Podaci'!$F$19*SIN('Ulazni Podaci'!$F$20*'Analiticka metoda'!D26)</f>
        <v>50</v>
      </c>
      <c r="F26" s="26">
        <f>EXP(-'Ulazni Podaci'!$F$9*'Ulazni Podaci'!$H$13*'Analiticka metoda'!D26)*('Analiticka metoda'!$H$13*SIN('Ulazni Podaci'!$H$14*'Analiticka metoda'!D26)+'Analiticka metoda'!$H$14*COS('Ulazni Podaci'!$H$14*'Analiticka metoda'!D26))+'Analiticka metoda'!$H$7*'Analiticka metoda'!$H$8*SIN('Ulazni Podaci'!$F$20*'Analiticka metoda'!D26-'Analiticka metoda'!$H$9)</f>
        <v>8.4775950858646115E-4</v>
      </c>
      <c r="G26" s="26">
        <f>-$H$13*'Ulazni Podaci'!$F$9*'Ulazni Podaci'!$H$13*EXP(-'Ulazni Podaci'!$F$9*'Ulazni Podaci'!$H$13*'Analiticka metoda'!D26)*SIN('Ulazni Podaci'!$H$14*'Analiticka metoda'!D26)+'Analiticka metoda'!$H$13*'Ulazni Podaci'!$H$14*EXP(-'Ulazni Podaci'!$F$9*'Ulazni Podaci'!$H$13*'Analiticka metoda'!D26)*COS('Ulazni Podaci'!$H$14*'Analiticka metoda'!D26)-'Analiticka metoda'!$H$14*'Ulazni Podaci'!$F$9*'Ulazni Podaci'!$H$13*EXP(-'Ulazni Podaci'!$F$9*'Ulazni Podaci'!$H$13*'Analiticka metoda'!D26)*COS('Ulazni Podaci'!$H$14*'Analiticka metoda'!D26)-'Analiticka metoda'!$H$14*'Ulazni Podaci'!$H$14*EXP(-'Ulazni Podaci'!$F$9*'Ulazni Podaci'!$H$13*'Analiticka metoda'!D26)*SIN('Ulazni Podaci'!$H$14*'Analiticka metoda'!D26)+'Analiticka metoda'!$H$8*'Analiticka metoda'!$H$7*'Ulazni Podaci'!$F$20*COS('Ulazni Podaci'!$F$20*'Analiticka metoda'!D26-'Analiticka metoda'!$H$9)</f>
        <v>2.4729957655975243E-2</v>
      </c>
    </row>
    <row r="27" spans="2:12" x14ac:dyDescent="0.25">
      <c r="C27" s="26">
        <v>6</v>
      </c>
      <c r="D27" s="26">
        <f t="shared" si="0"/>
        <v>0.12000000000000001</v>
      </c>
      <c r="E27" s="26">
        <f>'Ulazni Podaci'!$F$19*SIN('Ulazni Podaci'!$F$20*'Analiticka metoda'!D27)</f>
        <v>58.778525229247322</v>
      </c>
      <c r="F27" s="26">
        <f>EXP(-'Ulazni Podaci'!$F$9*'Ulazni Podaci'!$H$13*'Analiticka metoda'!D27)*('Analiticka metoda'!$H$13*SIN('Ulazni Podaci'!$H$14*'Analiticka metoda'!D27)+'Analiticka metoda'!$H$14*COS('Ulazni Podaci'!$H$14*'Analiticka metoda'!D27))+'Analiticka metoda'!$H$7*'Analiticka metoda'!$H$8*SIN('Ulazni Podaci'!$F$20*'Analiticka metoda'!D27-'Analiticka metoda'!$H$9)</f>
        <v>1.4388620546097013E-3</v>
      </c>
      <c r="G27" s="26">
        <f>-$H$13*'Ulazni Podaci'!$F$9*'Ulazni Podaci'!$H$13*EXP(-'Ulazni Podaci'!$F$9*'Ulazni Podaci'!$H$13*'Analiticka metoda'!D27)*SIN('Ulazni Podaci'!$H$14*'Analiticka metoda'!D27)+'Analiticka metoda'!$H$13*'Ulazni Podaci'!$H$14*EXP(-'Ulazni Podaci'!$F$9*'Ulazni Podaci'!$H$13*'Analiticka metoda'!D27)*COS('Ulazni Podaci'!$H$14*'Analiticka metoda'!D27)-'Analiticka metoda'!$H$14*'Ulazni Podaci'!$F$9*'Ulazni Podaci'!$H$13*EXP(-'Ulazni Podaci'!$F$9*'Ulazni Podaci'!$H$13*'Analiticka metoda'!D27)*COS('Ulazni Podaci'!$H$14*'Analiticka metoda'!D27)-'Analiticka metoda'!$H$14*'Ulazni Podaci'!$H$14*EXP(-'Ulazni Podaci'!$F$9*'Ulazni Podaci'!$H$13*'Analiticka metoda'!D27)*SIN('Ulazni Podaci'!$H$14*'Analiticka metoda'!D27)+'Analiticka metoda'!$H$8*'Analiticka metoda'!$H$7*'Ulazni Podaci'!$F$20*COS('Ulazni Podaci'!$F$20*'Analiticka metoda'!D27-'Analiticka metoda'!$H$9)</f>
        <v>3.4580722717657941E-2</v>
      </c>
    </row>
    <row r="28" spans="2:12" x14ac:dyDescent="0.25">
      <c r="C28" s="26">
        <v>7</v>
      </c>
      <c r="D28" s="26">
        <f t="shared" si="0"/>
        <v>0.14000000000000001</v>
      </c>
      <c r="E28" s="26">
        <f>'Ulazni Podaci'!$F$19*SIN('Ulazni Podaci'!$F$20*'Analiticka metoda'!D28)</f>
        <v>66.913060635885842</v>
      </c>
      <c r="F28" s="26">
        <f>EXP(-'Ulazni Podaci'!$F$9*'Ulazni Podaci'!$H$13*'Analiticka metoda'!D28)*('Analiticka metoda'!$H$13*SIN('Ulazni Podaci'!$H$14*'Analiticka metoda'!D28)+'Analiticka metoda'!$H$14*COS('Ulazni Podaci'!$H$14*'Analiticka metoda'!D28))+'Analiticka metoda'!$H$7*'Analiticka metoda'!$H$8*SIN('Ulazni Podaci'!$F$20*'Analiticka metoda'!D28-'Analiticka metoda'!$H$9)</f>
        <v>2.2379975826054346E-3</v>
      </c>
      <c r="G28" s="26">
        <f>-$H$13*'Ulazni Podaci'!$F$9*'Ulazni Podaci'!$H$13*EXP(-'Ulazni Podaci'!$F$9*'Ulazni Podaci'!$H$13*'Analiticka metoda'!D28)*SIN('Ulazni Podaci'!$H$14*'Analiticka metoda'!D28)+'Analiticka metoda'!$H$13*'Ulazni Podaci'!$H$14*EXP(-'Ulazni Podaci'!$F$9*'Ulazni Podaci'!$H$13*'Analiticka metoda'!D28)*COS('Ulazni Podaci'!$H$14*'Analiticka metoda'!D28)-'Analiticka metoda'!$H$14*'Ulazni Podaci'!$F$9*'Ulazni Podaci'!$H$13*EXP(-'Ulazni Podaci'!$F$9*'Ulazni Podaci'!$H$13*'Analiticka metoda'!D28)*COS('Ulazni Podaci'!$H$14*'Analiticka metoda'!D28)-'Analiticka metoda'!$H$14*'Ulazni Podaci'!$H$14*EXP(-'Ulazni Podaci'!$F$9*'Ulazni Podaci'!$H$13*'Analiticka metoda'!D28)*SIN('Ulazni Podaci'!$H$14*'Analiticka metoda'!D28)+'Analiticka metoda'!$H$8*'Analiticka metoda'!$H$7*'Ulazni Podaci'!$F$20*COS('Ulazni Podaci'!$F$20*'Analiticka metoda'!D28-'Analiticka metoda'!$H$9)</f>
        <v>4.5481807658538098E-2</v>
      </c>
    </row>
    <row r="29" spans="2:12" x14ac:dyDescent="0.25">
      <c r="C29" s="26">
        <v>8</v>
      </c>
      <c r="D29" s="26">
        <f t="shared" si="0"/>
        <v>0.16</v>
      </c>
      <c r="E29" s="26">
        <f>'Ulazni Podaci'!$F$19*SIN('Ulazni Podaci'!$F$20*'Analiticka metoda'!D29)</f>
        <v>74.314482547739431</v>
      </c>
      <c r="F29" s="26">
        <f>EXP(-'Ulazni Podaci'!$F$9*'Ulazni Podaci'!$H$13*'Analiticka metoda'!D29)*('Analiticka metoda'!$H$13*SIN('Ulazni Podaci'!$H$14*'Analiticka metoda'!D29)+'Analiticka metoda'!$H$14*COS('Ulazni Podaci'!$H$14*'Analiticka metoda'!D29))+'Analiticka metoda'!$H$7*'Analiticka metoda'!$H$8*SIN('Ulazni Podaci'!$F$20*'Analiticka metoda'!D29-'Analiticka metoda'!$H$9)</f>
        <v>3.2629869838748868E-3</v>
      </c>
      <c r="G29" s="26">
        <f>-$H$13*'Ulazni Podaci'!$F$9*'Ulazni Podaci'!$H$13*EXP(-'Ulazni Podaci'!$F$9*'Ulazni Podaci'!$H$13*'Analiticka metoda'!D29)*SIN('Ulazni Podaci'!$H$14*'Analiticka metoda'!D29)+'Analiticka metoda'!$H$13*'Ulazni Podaci'!$H$14*EXP(-'Ulazni Podaci'!$F$9*'Ulazni Podaci'!$H$13*'Analiticka metoda'!D29)*COS('Ulazni Podaci'!$H$14*'Analiticka metoda'!D29)-'Analiticka metoda'!$H$14*'Ulazni Podaci'!$F$9*'Ulazni Podaci'!$H$13*EXP(-'Ulazni Podaci'!$F$9*'Ulazni Podaci'!$H$13*'Analiticka metoda'!D29)*COS('Ulazni Podaci'!$H$14*'Analiticka metoda'!D29)-'Analiticka metoda'!$H$14*'Ulazni Podaci'!$H$14*EXP(-'Ulazni Podaci'!$F$9*'Ulazni Podaci'!$H$13*'Analiticka metoda'!D29)*SIN('Ulazni Podaci'!$H$14*'Analiticka metoda'!D29)+'Analiticka metoda'!$H$8*'Analiticka metoda'!$H$7*'Ulazni Podaci'!$F$20*COS('Ulazni Podaci'!$F$20*'Analiticka metoda'!D29-'Analiticka metoda'!$H$9)</f>
        <v>5.7109964333053209E-2</v>
      </c>
    </row>
    <row r="30" spans="2:12" x14ac:dyDescent="0.25">
      <c r="C30" s="26">
        <v>9</v>
      </c>
      <c r="D30" s="26">
        <f t="shared" si="0"/>
        <v>0.18</v>
      </c>
      <c r="E30" s="26">
        <f>'Ulazni Podaci'!$F$19*SIN('Ulazni Podaci'!$F$20*'Analiticka metoda'!D30)</f>
        <v>80.901699437494742</v>
      </c>
      <c r="F30" s="26">
        <f>EXP(-'Ulazni Podaci'!$F$9*'Ulazni Podaci'!$H$13*'Analiticka metoda'!D30)*('Analiticka metoda'!$H$13*SIN('Ulazni Podaci'!$H$14*'Analiticka metoda'!D30)+'Analiticka metoda'!$H$14*COS('Ulazni Podaci'!$H$14*'Analiticka metoda'!D30))+'Analiticka metoda'!$H$7*'Analiticka metoda'!$H$8*SIN('Ulazni Podaci'!$F$20*'Analiticka metoda'!D30-'Analiticka metoda'!$H$9)</f>
        <v>4.5249281743353076E-3</v>
      </c>
      <c r="G30" s="26">
        <f>-$H$13*'Ulazni Podaci'!$F$9*'Ulazni Podaci'!$H$13*EXP(-'Ulazni Podaci'!$F$9*'Ulazni Podaci'!$H$13*'Analiticka metoda'!D30)*SIN('Ulazni Podaci'!$H$14*'Analiticka metoda'!D30)+'Analiticka metoda'!$H$13*'Ulazni Podaci'!$H$14*EXP(-'Ulazni Podaci'!$F$9*'Ulazni Podaci'!$H$13*'Analiticka metoda'!D30)*COS('Ulazni Podaci'!$H$14*'Analiticka metoda'!D30)-'Analiticka metoda'!$H$14*'Ulazni Podaci'!$F$9*'Ulazni Podaci'!$H$13*EXP(-'Ulazni Podaci'!$F$9*'Ulazni Podaci'!$H$13*'Analiticka metoda'!D30)*COS('Ulazni Podaci'!$H$14*'Analiticka metoda'!D30)-'Analiticka metoda'!$H$14*'Ulazni Podaci'!$H$14*EXP(-'Ulazni Podaci'!$F$9*'Ulazni Podaci'!$H$13*'Analiticka metoda'!D30)*SIN('Ulazni Podaci'!$H$14*'Analiticka metoda'!D30)+'Analiticka metoda'!$H$8*'Analiticka metoda'!$H$7*'Ulazni Podaci'!$F$20*COS('Ulazni Podaci'!$F$20*'Analiticka metoda'!D30-'Analiticka metoda'!$H$9)</f>
        <v>6.9117351530434412E-2</v>
      </c>
    </row>
    <row r="31" spans="2:12" x14ac:dyDescent="0.25">
      <c r="C31" s="26">
        <v>10</v>
      </c>
      <c r="D31" s="26">
        <f t="shared" si="0"/>
        <v>0.19999999999999998</v>
      </c>
      <c r="E31" s="26">
        <f>'Ulazni Podaci'!$F$19*SIN('Ulazni Podaci'!$F$20*'Analiticka metoda'!D31)</f>
        <v>86.602540378443862</v>
      </c>
      <c r="F31" s="26">
        <f>EXP(-'Ulazni Podaci'!$F$9*'Ulazni Podaci'!$H$13*'Analiticka metoda'!D31)*('Analiticka metoda'!$H$13*SIN('Ulazni Podaci'!$H$14*'Analiticka metoda'!D31)+'Analiticka metoda'!$H$14*COS('Ulazni Podaci'!$H$14*'Analiticka metoda'!D31))+'Analiticka metoda'!$H$7*'Analiticka metoda'!$H$8*SIN('Ulazni Podaci'!$F$20*'Analiticka metoda'!D31-'Analiticka metoda'!$H$9)</f>
        <v>6.0277782089584106E-3</v>
      </c>
      <c r="G31" s="26">
        <f>-$H$13*'Ulazni Podaci'!$F$9*'Ulazni Podaci'!$H$13*EXP(-'Ulazni Podaci'!$F$9*'Ulazni Podaci'!$H$13*'Analiticka metoda'!D31)*SIN('Ulazni Podaci'!$H$14*'Analiticka metoda'!D31)+'Analiticka metoda'!$H$13*'Ulazni Podaci'!$H$14*EXP(-'Ulazni Podaci'!$F$9*'Ulazni Podaci'!$H$13*'Analiticka metoda'!D31)*COS('Ulazni Podaci'!$H$14*'Analiticka metoda'!D31)-'Analiticka metoda'!$H$14*'Ulazni Podaci'!$F$9*'Ulazni Podaci'!$H$13*EXP(-'Ulazni Podaci'!$F$9*'Ulazni Podaci'!$H$13*'Analiticka metoda'!D31)*COS('Ulazni Podaci'!$H$14*'Analiticka metoda'!D31)-'Analiticka metoda'!$H$14*'Ulazni Podaci'!$H$14*EXP(-'Ulazni Podaci'!$F$9*'Ulazni Podaci'!$H$13*'Analiticka metoda'!D31)*SIN('Ulazni Podaci'!$H$14*'Analiticka metoda'!D31)+'Analiticka metoda'!$H$8*'Analiticka metoda'!$H$7*'Ulazni Podaci'!$F$20*COS('Ulazni Podaci'!$F$20*'Analiticka metoda'!D31-'Analiticka metoda'!$H$9)</f>
        <v>8.1139002055949649E-2</v>
      </c>
    </row>
    <row r="32" spans="2:12" x14ac:dyDescent="0.25">
      <c r="C32" s="26">
        <v>11</v>
      </c>
      <c r="D32" s="26">
        <f t="shared" si="0"/>
        <v>0.21999999999999997</v>
      </c>
      <c r="E32" s="26">
        <f>'Ulazni Podaci'!$F$19*SIN('Ulazni Podaci'!$F$20*'Analiticka metoda'!D32)</f>
        <v>91.354545764260081</v>
      </c>
      <c r="F32" s="26">
        <f>EXP(-'Ulazni Podaci'!$F$9*'Ulazni Podaci'!$H$13*'Analiticka metoda'!D32)*('Analiticka metoda'!$H$13*SIN('Ulazni Podaci'!$H$14*'Analiticka metoda'!D32)+'Analiticka metoda'!$H$14*COS('Ulazni Podaci'!$H$14*'Analiticka metoda'!D32))+'Analiticka metoda'!$H$7*'Analiticka metoda'!$H$8*SIN('Ulazni Podaci'!$F$20*'Analiticka metoda'!D32-'Analiticka metoda'!$H$9)</f>
        <v>7.7680884288061011E-3</v>
      </c>
      <c r="G32" s="26">
        <f>-$H$13*'Ulazni Podaci'!$F$9*'Ulazni Podaci'!$H$13*EXP(-'Ulazni Podaci'!$F$9*'Ulazni Podaci'!$H$13*'Analiticka metoda'!D32)*SIN('Ulazni Podaci'!$H$14*'Analiticka metoda'!D32)+'Analiticka metoda'!$H$13*'Ulazni Podaci'!$H$14*EXP(-'Ulazni Podaci'!$F$9*'Ulazni Podaci'!$H$13*'Analiticka metoda'!D32)*COS('Ulazni Podaci'!$H$14*'Analiticka metoda'!D32)-'Analiticka metoda'!$H$14*'Ulazni Podaci'!$F$9*'Ulazni Podaci'!$H$13*EXP(-'Ulazni Podaci'!$F$9*'Ulazni Podaci'!$H$13*'Analiticka metoda'!D32)*COS('Ulazni Podaci'!$H$14*'Analiticka metoda'!D32)-'Analiticka metoda'!$H$14*'Ulazni Podaci'!$H$14*EXP(-'Ulazni Podaci'!$F$9*'Ulazni Podaci'!$H$13*'Analiticka metoda'!D32)*SIN('Ulazni Podaci'!$H$14*'Analiticka metoda'!D32)+'Analiticka metoda'!$H$8*'Analiticka metoda'!$H$7*'Ulazni Podaci'!$F$20*COS('Ulazni Podaci'!$F$20*'Analiticka metoda'!D32-'Analiticka metoda'!$H$9)</f>
        <v>9.2800634753672007E-2</v>
      </c>
    </row>
    <row r="33" spans="3:7" x14ac:dyDescent="0.25">
      <c r="C33" s="26">
        <v>12</v>
      </c>
      <c r="D33" s="26">
        <f t="shared" si="0"/>
        <v>0.23999999999999996</v>
      </c>
      <c r="E33" s="26">
        <f>'Ulazni Podaci'!$F$19*SIN('Ulazni Podaci'!$F$20*'Analiticka metoda'!D33)</f>
        <v>95.10565162951535</v>
      </c>
      <c r="F33" s="26">
        <f>EXP(-'Ulazni Podaci'!$F$9*'Ulazni Podaci'!$H$13*'Analiticka metoda'!D33)*('Analiticka metoda'!$H$13*SIN('Ulazni Podaci'!$H$14*'Analiticka metoda'!D33)+'Analiticka metoda'!$H$14*COS('Ulazni Podaci'!$H$14*'Analiticka metoda'!D33))+'Analiticka metoda'!$H$7*'Analiticka metoda'!$H$8*SIN('Ulazni Podaci'!$F$20*'Analiticka metoda'!D33-'Analiticka metoda'!$H$9)</f>
        <v>9.7348980744031352E-3</v>
      </c>
      <c r="G33" s="26">
        <f>-$H$13*'Ulazni Podaci'!$F$9*'Ulazni Podaci'!$H$13*EXP(-'Ulazni Podaci'!$F$9*'Ulazni Podaci'!$H$13*'Analiticka metoda'!D33)*SIN('Ulazni Podaci'!$H$14*'Analiticka metoda'!D33)+'Analiticka metoda'!$H$13*'Ulazni Podaci'!$H$14*EXP(-'Ulazni Podaci'!$F$9*'Ulazni Podaci'!$H$13*'Analiticka metoda'!D33)*COS('Ulazni Podaci'!$H$14*'Analiticka metoda'!D33)-'Analiticka metoda'!$H$14*'Ulazni Podaci'!$F$9*'Ulazni Podaci'!$H$13*EXP(-'Ulazni Podaci'!$F$9*'Ulazni Podaci'!$H$13*'Analiticka metoda'!D33)*COS('Ulazni Podaci'!$H$14*'Analiticka metoda'!D33)-'Analiticka metoda'!$H$14*'Ulazni Podaci'!$H$14*EXP(-'Ulazni Podaci'!$F$9*'Ulazni Podaci'!$H$13*'Analiticka metoda'!D33)*SIN('Ulazni Podaci'!$H$14*'Analiticka metoda'!D33)+'Analiticka metoda'!$H$8*'Analiticka metoda'!$H$7*'Ulazni Podaci'!$F$20*COS('Ulazni Podaci'!$F$20*'Analiticka metoda'!D33-'Analiticka metoda'!$H$9)</f>
        <v>0.10372666426106833</v>
      </c>
    </row>
    <row r="34" spans="3:7" x14ac:dyDescent="0.25">
      <c r="C34" s="26">
        <v>13</v>
      </c>
      <c r="D34" s="26">
        <f t="shared" si="0"/>
        <v>0.25999999999999995</v>
      </c>
      <c r="E34" s="26">
        <f>'Ulazni Podaci'!$F$19*SIN('Ulazni Podaci'!$F$20*'Analiticka metoda'!D34)</f>
        <v>97.814760073380555</v>
      </c>
      <c r="F34" s="26">
        <f>EXP(-'Ulazni Podaci'!$F$9*'Ulazni Podaci'!$H$13*'Analiticka metoda'!D34)*('Analiticka metoda'!$H$13*SIN('Ulazni Podaci'!$H$14*'Analiticka metoda'!D34)+'Analiticka metoda'!$H$14*COS('Ulazni Podaci'!$H$14*'Analiticka metoda'!D34))+'Analiticka metoda'!$H$7*'Analiticka metoda'!$H$8*SIN('Ulazni Podaci'!$F$20*'Analiticka metoda'!D34-'Analiticka metoda'!$H$9)</f>
        <v>1.1909788821676315E-2</v>
      </c>
      <c r="G34" s="26">
        <f>-$H$13*'Ulazni Podaci'!$F$9*'Ulazni Podaci'!$H$13*EXP(-'Ulazni Podaci'!$F$9*'Ulazni Podaci'!$H$13*'Analiticka metoda'!D34)*SIN('Ulazni Podaci'!$H$14*'Analiticka metoda'!D34)+'Analiticka metoda'!$H$13*'Ulazni Podaci'!$H$14*EXP(-'Ulazni Podaci'!$F$9*'Ulazni Podaci'!$H$13*'Analiticka metoda'!D34)*COS('Ulazni Podaci'!$H$14*'Analiticka metoda'!D34)-'Analiticka metoda'!$H$14*'Ulazni Podaci'!$F$9*'Ulazni Podaci'!$H$13*EXP(-'Ulazni Podaci'!$F$9*'Ulazni Podaci'!$H$13*'Analiticka metoda'!D34)*COS('Ulazni Podaci'!$H$14*'Analiticka metoda'!D34)-'Analiticka metoda'!$H$14*'Ulazni Podaci'!$H$14*EXP(-'Ulazni Podaci'!$F$9*'Ulazni Podaci'!$H$13*'Analiticka metoda'!D34)*SIN('Ulazni Podaci'!$H$14*'Analiticka metoda'!D34)+'Analiticka metoda'!$H$8*'Analiticka metoda'!$H$7*'Ulazni Podaci'!$F$20*COS('Ulazni Podaci'!$F$20*'Analiticka metoda'!D34-'Analiticka metoda'!$H$9)</f>
        <v>0.1135482583911942</v>
      </c>
    </row>
    <row r="35" spans="3:7" x14ac:dyDescent="0.25">
      <c r="C35" s="26">
        <v>14</v>
      </c>
      <c r="D35" s="26">
        <f t="shared" si="0"/>
        <v>0.27999999999999997</v>
      </c>
      <c r="E35" s="26">
        <f>'Ulazni Podaci'!$F$19*SIN('Ulazni Podaci'!$F$20*'Analiticka metoda'!D35)</f>
        <v>99.452189536827333</v>
      </c>
      <c r="F35" s="26">
        <f>EXP(-'Ulazni Podaci'!$F$9*'Ulazni Podaci'!$H$13*'Analiticka metoda'!D35)*('Analiticka metoda'!$H$13*SIN('Ulazni Podaci'!$H$14*'Analiticka metoda'!D35)+'Analiticka metoda'!$H$14*COS('Ulazni Podaci'!$H$14*'Analiticka metoda'!D35))+'Analiticka metoda'!$H$7*'Analiticka metoda'!$H$8*SIN('Ulazni Podaci'!$F$20*'Analiticka metoda'!D35-'Analiticka metoda'!$H$9)</f>
        <v>1.4267099687567786E-2</v>
      </c>
      <c r="G35" s="26">
        <f>-$H$13*'Ulazni Podaci'!$F$9*'Ulazni Podaci'!$H$13*EXP(-'Ulazni Podaci'!$F$9*'Ulazni Podaci'!$H$13*'Analiticka metoda'!D35)*SIN('Ulazni Podaci'!$H$14*'Analiticka metoda'!D35)+'Analiticka metoda'!$H$13*'Ulazni Podaci'!$H$14*EXP(-'Ulazni Podaci'!$F$9*'Ulazni Podaci'!$H$13*'Analiticka metoda'!D35)*COS('Ulazni Podaci'!$H$14*'Analiticka metoda'!D35)-'Analiticka metoda'!$H$14*'Ulazni Podaci'!$F$9*'Ulazni Podaci'!$H$13*EXP(-'Ulazni Podaci'!$F$9*'Ulazni Podaci'!$H$13*'Analiticka metoda'!D35)*COS('Ulazni Podaci'!$H$14*'Analiticka metoda'!D35)-'Analiticka metoda'!$H$14*'Ulazni Podaci'!$H$14*EXP(-'Ulazni Podaci'!$F$9*'Ulazni Podaci'!$H$13*'Analiticka metoda'!D35)*SIN('Ulazni Podaci'!$H$14*'Analiticka metoda'!D35)+'Analiticka metoda'!$H$8*'Analiticka metoda'!$H$7*'Ulazni Podaci'!$F$20*COS('Ulazni Podaci'!$F$20*'Analiticka metoda'!D35-'Analiticka metoda'!$H$9)</f>
        <v>0.12191129277280691</v>
      </c>
    </row>
    <row r="36" spans="3:7" x14ac:dyDescent="0.25">
      <c r="C36" s="26">
        <v>15</v>
      </c>
      <c r="D36" s="26">
        <f t="shared" si="0"/>
        <v>0.3</v>
      </c>
      <c r="E36" s="26">
        <f>'Ulazni Podaci'!$F$19*SIN('Ulazni Podaci'!$F$20*'Analiticka metoda'!D36)</f>
        <v>100</v>
      </c>
      <c r="F36" s="26">
        <f>EXP(-'Ulazni Podaci'!$F$9*'Ulazni Podaci'!$H$13*'Analiticka metoda'!D36)*('Analiticka metoda'!$H$13*SIN('Ulazni Podaci'!$H$14*'Analiticka metoda'!D36)+'Analiticka metoda'!$H$14*COS('Ulazni Podaci'!$H$14*'Analiticka metoda'!D36))+'Analiticka metoda'!$H$7*'Analiticka metoda'!$H$8*SIN('Ulazni Podaci'!$F$20*'Analiticka metoda'!D36-'Analiticka metoda'!$H$9)</f>
        <v>1.6774298764212263E-2</v>
      </c>
      <c r="G36" s="26">
        <f>-$H$13*'Ulazni Podaci'!$F$9*'Ulazni Podaci'!$H$13*EXP(-'Ulazni Podaci'!$F$9*'Ulazni Podaci'!$H$13*'Analiticka metoda'!D36)*SIN('Ulazni Podaci'!$H$14*'Analiticka metoda'!D36)+'Analiticka metoda'!$H$13*'Ulazni Podaci'!$H$14*EXP(-'Ulazni Podaci'!$F$9*'Ulazni Podaci'!$H$13*'Analiticka metoda'!D36)*COS('Ulazni Podaci'!$H$14*'Analiticka metoda'!D36)-'Analiticka metoda'!$H$14*'Ulazni Podaci'!$F$9*'Ulazni Podaci'!$H$13*EXP(-'Ulazni Podaci'!$F$9*'Ulazni Podaci'!$H$13*'Analiticka metoda'!D36)*COS('Ulazni Podaci'!$H$14*'Analiticka metoda'!D36)-'Analiticka metoda'!$H$14*'Ulazni Podaci'!$H$14*EXP(-'Ulazni Podaci'!$F$9*'Ulazni Podaci'!$H$13*'Analiticka metoda'!D36)*SIN('Ulazni Podaci'!$H$14*'Analiticka metoda'!D36)+'Analiticka metoda'!$H$8*'Analiticka metoda'!$H$7*'Ulazni Podaci'!$F$20*COS('Ulazni Podaci'!$F$20*'Analiticka metoda'!D36-'Analiticka metoda'!$H$9)</f>
        <v>0.12848405472887547</v>
      </c>
    </row>
    <row r="37" spans="3:7" x14ac:dyDescent="0.25">
      <c r="C37" s="26">
        <v>16</v>
      </c>
      <c r="D37" s="26">
        <f t="shared" si="0"/>
        <v>0.32</v>
      </c>
      <c r="E37" s="26">
        <f>'Ulazni Podaci'!$F$19*SIN('Ulazni Podaci'!$F$20*'Analiticka metoda'!D37)</f>
        <v>99.452189536827333</v>
      </c>
      <c r="F37" s="26">
        <f>EXP(-'Ulazni Podaci'!$F$9*'Ulazni Podaci'!$H$13*'Analiticka metoda'!D37)*('Analiticka metoda'!$H$13*SIN('Ulazni Podaci'!$H$14*'Analiticka metoda'!D37)+'Analiticka metoda'!$H$14*COS('Ulazni Podaci'!$H$14*'Analiticka metoda'!D37))+'Analiticka metoda'!$H$7*'Analiticka metoda'!$H$8*SIN('Ulazni Podaci'!$F$20*'Analiticka metoda'!D37-'Analiticka metoda'!$H$9)</f>
        <v>1.9392505325072043E-2</v>
      </c>
      <c r="G37" s="26">
        <f>-$H$13*'Ulazni Podaci'!$F$9*'Ulazni Podaci'!$H$13*EXP(-'Ulazni Podaci'!$F$9*'Ulazni Podaci'!$H$13*'Analiticka metoda'!D37)*SIN('Ulazni Podaci'!$H$14*'Analiticka metoda'!D37)+'Analiticka metoda'!$H$13*'Ulazni Podaci'!$H$14*EXP(-'Ulazni Podaci'!$F$9*'Ulazni Podaci'!$H$13*'Analiticka metoda'!D37)*COS('Ulazni Podaci'!$H$14*'Analiticka metoda'!D37)-'Analiticka metoda'!$H$14*'Ulazni Podaci'!$F$9*'Ulazni Podaci'!$H$13*EXP(-'Ulazni Podaci'!$F$9*'Ulazni Podaci'!$H$13*'Analiticka metoda'!D37)*COS('Ulazni Podaci'!$H$14*'Analiticka metoda'!D37)-'Analiticka metoda'!$H$14*'Ulazni Podaci'!$H$14*EXP(-'Ulazni Podaci'!$F$9*'Ulazni Podaci'!$H$13*'Analiticka metoda'!D37)*SIN('Ulazni Podaci'!$H$14*'Analiticka metoda'!D37)+'Analiticka metoda'!$H$8*'Analiticka metoda'!$H$7*'Ulazni Podaci'!$F$20*COS('Ulazni Podaci'!$F$20*'Analiticka metoda'!D37-'Analiticka metoda'!$H$9)</f>
        <v>0.13296455328281143</v>
      </c>
    </row>
    <row r="38" spans="3:7" x14ac:dyDescent="0.25">
      <c r="C38" s="26">
        <v>17</v>
      </c>
      <c r="D38" s="26">
        <f t="shared" si="0"/>
        <v>0.34</v>
      </c>
      <c r="E38" s="26">
        <f>'Ulazni Podaci'!$F$19*SIN('Ulazni Podaci'!$F$20*'Analiticka metoda'!D38)</f>
        <v>97.814760073380555</v>
      </c>
      <c r="F38" s="26">
        <f>EXP(-'Ulazni Podaci'!$F$9*'Ulazni Podaci'!$H$13*'Analiticka metoda'!D38)*('Analiticka metoda'!$H$13*SIN('Ulazni Podaci'!$H$14*'Analiticka metoda'!D38)+'Analiticka metoda'!$H$14*COS('Ulazni Podaci'!$H$14*'Analiticka metoda'!D38))+'Analiticka metoda'!$H$7*'Analiticka metoda'!$H$8*SIN('Ulazni Podaci'!$F$20*'Analiticka metoda'!D38-'Analiticka metoda'!$H$9)</f>
        <v>2.2077153053897174E-2</v>
      </c>
      <c r="G38" s="26">
        <f>-$H$13*'Ulazni Podaci'!$F$9*'Ulazni Podaci'!$H$13*EXP(-'Ulazni Podaci'!$F$9*'Ulazni Podaci'!$H$13*'Analiticka metoda'!D38)*SIN('Ulazni Podaci'!$H$14*'Analiticka metoda'!D38)+'Analiticka metoda'!$H$13*'Ulazni Podaci'!$H$14*EXP(-'Ulazni Podaci'!$F$9*'Ulazni Podaci'!$H$13*'Analiticka metoda'!D38)*COS('Ulazni Podaci'!$H$14*'Analiticka metoda'!D38)-'Analiticka metoda'!$H$14*'Ulazni Podaci'!$F$9*'Ulazni Podaci'!$H$13*EXP(-'Ulazni Podaci'!$F$9*'Ulazni Podaci'!$H$13*'Analiticka metoda'!D38)*COS('Ulazni Podaci'!$H$14*'Analiticka metoda'!D38)-'Analiticka metoda'!$H$14*'Ulazni Podaci'!$H$14*EXP(-'Ulazni Podaci'!$F$9*'Ulazni Podaci'!$H$13*'Analiticka metoda'!D38)*SIN('Ulazni Podaci'!$H$14*'Analiticka metoda'!D38)+'Analiticka metoda'!$H$8*'Analiticka metoda'!$H$7*'Ulazni Podaci'!$F$20*COS('Ulazni Podaci'!$F$20*'Analiticka metoda'!D38-'Analiticka metoda'!$H$9)</f>
        <v>0.13508729954995491</v>
      </c>
    </row>
    <row r="39" spans="3:7" x14ac:dyDescent="0.25">
      <c r="C39" s="26">
        <v>18</v>
      </c>
      <c r="D39" s="26">
        <f>D38+$H$10</f>
        <v>0.36000000000000004</v>
      </c>
      <c r="E39" s="26">
        <f>'Ulazni Podaci'!$F$19*SIN('Ulazni Podaci'!$F$20*'Analiticka metoda'!D39)</f>
        <v>95.10565162951535</v>
      </c>
      <c r="F39" s="26">
        <f>EXP(-'Ulazni Podaci'!$F$9*'Ulazni Podaci'!$H$13*'Analiticka metoda'!D39)*('Analiticka metoda'!$H$13*SIN('Ulazni Podaci'!$H$14*'Analiticka metoda'!D39)+'Analiticka metoda'!$H$14*COS('Ulazni Podaci'!$H$14*'Analiticka metoda'!D39))+'Analiticka metoda'!$H$7*'Analiticka metoda'!$H$8*SIN('Ulazni Podaci'!$F$20*'Analiticka metoda'!D39-'Analiticka metoda'!$H$9)</f>
        <v>2.4778782525679652E-2</v>
      </c>
      <c r="G39" s="26">
        <f>-$H$13*'Ulazni Podaci'!$F$9*'Ulazni Podaci'!$H$13*EXP(-'Ulazni Podaci'!$F$9*'Ulazni Podaci'!$H$13*'Analiticka metoda'!D39)*SIN('Ulazni Podaci'!$H$14*'Analiticka metoda'!D39)+'Analiticka metoda'!$H$13*'Ulazni Podaci'!$H$14*EXP(-'Ulazni Podaci'!$F$9*'Ulazni Podaci'!$H$13*'Analiticka metoda'!D39)*COS('Ulazni Podaci'!$H$14*'Analiticka metoda'!D39)-'Analiticka metoda'!$H$14*'Ulazni Podaci'!$F$9*'Ulazni Podaci'!$H$13*EXP(-'Ulazni Podaci'!$F$9*'Ulazni Podaci'!$H$13*'Analiticka metoda'!D39)*COS('Ulazni Podaci'!$H$14*'Analiticka metoda'!D39)-'Analiticka metoda'!$H$14*'Ulazni Podaci'!$H$14*EXP(-'Ulazni Podaci'!$F$9*'Ulazni Podaci'!$H$13*'Analiticka metoda'!D39)*SIN('Ulazni Podaci'!$H$14*'Analiticka metoda'!D39)+'Analiticka metoda'!$H$8*'Analiticka metoda'!$H$7*'Ulazni Podaci'!$F$20*COS('Ulazni Podaci'!$F$20*'Analiticka metoda'!D39-'Analiticka metoda'!$H$9)</f>
        <v>0.13462943145984047</v>
      </c>
    </row>
    <row r="40" spans="3:7" x14ac:dyDescent="0.25">
      <c r="C40" s="26">
        <v>19</v>
      </c>
      <c r="D40" s="26">
        <f t="shared" si="0"/>
        <v>0.38000000000000006</v>
      </c>
      <c r="E40" s="26">
        <f>'Ulazni Podaci'!$F$19*SIN('Ulazni Podaci'!$F$20*'Analiticka metoda'!D40)</f>
        <v>91.354545764260081</v>
      </c>
      <c r="F40" s="26">
        <f>EXP(-'Ulazni Podaci'!$F$9*'Ulazni Podaci'!$H$13*'Analiticka metoda'!D40)*('Analiticka metoda'!$H$13*SIN('Ulazni Podaci'!$H$14*'Analiticka metoda'!D40)+'Analiticka metoda'!$H$14*COS('Ulazni Podaci'!$H$14*'Analiticka metoda'!D40))+'Analiticka metoda'!$H$7*'Analiticka metoda'!$H$8*SIN('Ulazni Podaci'!$F$20*'Analiticka metoda'!D40-'Analiticka metoda'!$H$9)</f>
        <v>2.744394866258084E-2</v>
      </c>
      <c r="G40" s="26">
        <f>-$H$13*'Ulazni Podaci'!$F$9*'Ulazni Podaci'!$H$13*EXP(-'Ulazni Podaci'!$F$9*'Ulazni Podaci'!$H$13*'Analiticka metoda'!D40)*SIN('Ulazni Podaci'!$H$14*'Analiticka metoda'!D40)+'Analiticka metoda'!$H$13*'Ulazni Podaci'!$H$14*EXP(-'Ulazni Podaci'!$F$9*'Ulazni Podaci'!$H$13*'Analiticka metoda'!D40)*COS('Ulazni Podaci'!$H$14*'Analiticka metoda'!D40)-'Analiticka metoda'!$H$14*'Ulazni Podaci'!$F$9*'Ulazni Podaci'!$H$13*EXP(-'Ulazni Podaci'!$F$9*'Ulazni Podaci'!$H$13*'Analiticka metoda'!D40)*COS('Ulazni Podaci'!$H$14*'Analiticka metoda'!D40)-'Analiticka metoda'!$H$14*'Ulazni Podaci'!$H$14*EXP(-'Ulazni Podaci'!$F$9*'Ulazni Podaci'!$H$13*'Analiticka metoda'!D40)*SIN('Ulazni Podaci'!$H$14*'Analiticka metoda'!D40)+'Analiticka metoda'!$H$8*'Analiticka metoda'!$H$7*'Ulazni Podaci'!$F$20*COS('Ulazni Podaci'!$F$20*'Analiticka metoda'!D40-'Analiticka metoda'!$H$9)</f>
        <v>0.13141606858520771</v>
      </c>
    </row>
    <row r="41" spans="3:7" x14ac:dyDescent="0.25">
      <c r="C41" s="26">
        <v>20</v>
      </c>
      <c r="D41" s="26">
        <f t="shared" si="0"/>
        <v>0.40000000000000008</v>
      </c>
      <c r="E41" s="26">
        <f>'Ulazni Podaci'!$F$19*SIN('Ulazni Podaci'!$F$20*'Analiticka metoda'!D41)</f>
        <v>86.60254037844382</v>
      </c>
      <c r="F41" s="26">
        <f>EXP(-'Ulazni Podaci'!$F$9*'Ulazni Podaci'!$H$13*'Analiticka metoda'!D41)*('Analiticka metoda'!$H$13*SIN('Ulazni Podaci'!$H$14*'Analiticka metoda'!D41)+'Analiticka metoda'!$H$14*COS('Ulazni Podaci'!$H$14*'Analiticka metoda'!D41))+'Analiticka metoda'!$H$7*'Analiticka metoda'!$H$8*SIN('Ulazni Podaci'!$F$20*'Analiticka metoda'!D41-'Analiticka metoda'!$H$9)</f>
        <v>3.0016226737917172E-2</v>
      </c>
      <c r="G41" s="26">
        <f>-$H$13*'Ulazni Podaci'!$F$9*'Ulazni Podaci'!$H$13*EXP(-'Ulazni Podaci'!$F$9*'Ulazni Podaci'!$H$13*'Analiticka metoda'!D41)*SIN('Ulazni Podaci'!$H$14*'Analiticka metoda'!D41)+'Analiticka metoda'!$H$13*'Ulazni Podaci'!$H$14*EXP(-'Ulazni Podaci'!$F$9*'Ulazni Podaci'!$H$13*'Analiticka metoda'!D41)*COS('Ulazni Podaci'!$H$14*'Analiticka metoda'!D41)-'Analiticka metoda'!$H$14*'Ulazni Podaci'!$F$9*'Ulazni Podaci'!$H$13*EXP(-'Ulazni Podaci'!$F$9*'Ulazni Podaci'!$H$13*'Analiticka metoda'!D41)*COS('Ulazni Podaci'!$H$14*'Analiticka metoda'!D41)-'Analiticka metoda'!$H$14*'Ulazni Podaci'!$H$14*EXP(-'Ulazni Podaci'!$F$9*'Ulazni Podaci'!$H$13*'Analiticka metoda'!D41)*SIN('Ulazni Podaci'!$H$14*'Analiticka metoda'!D41)+'Analiticka metoda'!$H$8*'Analiticka metoda'!$H$7*'Ulazni Podaci'!$F$20*COS('Ulazni Podaci'!$F$20*'Analiticka metoda'!D41-'Analiticka metoda'!$H$9)</f>
        <v>0.12532479661480442</v>
      </c>
    </row>
    <row r="42" spans="3:7" x14ac:dyDescent="0.25">
      <c r="C42" s="26">
        <v>21</v>
      </c>
      <c r="D42" s="26">
        <f t="shared" si="0"/>
        <v>0.4200000000000001</v>
      </c>
      <c r="E42" s="26">
        <f>'Ulazni Podaci'!$F$19*SIN('Ulazni Podaci'!$F$20*'Analiticka metoda'!D42)</f>
        <v>80.901699437494727</v>
      </c>
      <c r="F42" s="26">
        <f>EXP(-'Ulazni Podaci'!$F$9*'Ulazni Podaci'!$H$13*'Analiticka metoda'!D42)*('Analiticka metoda'!$H$13*SIN('Ulazni Podaci'!$H$14*'Analiticka metoda'!D42)+'Analiticka metoda'!$H$14*COS('Ulazni Podaci'!$H$14*'Analiticka metoda'!D42))+'Analiticka metoda'!$H$7*'Analiticka metoda'!$H$8*SIN('Ulazni Podaci'!$F$20*'Analiticka metoda'!D42-'Analiticka metoda'!$H$9)</f>
        <v>3.2437298643925479E-2</v>
      </c>
      <c r="G42" s="26">
        <f>-$H$13*'Ulazni Podaci'!$F$9*'Ulazni Podaci'!$H$13*EXP(-'Ulazni Podaci'!$F$9*'Ulazni Podaci'!$H$13*'Analiticka metoda'!D42)*SIN('Ulazni Podaci'!$H$14*'Analiticka metoda'!D42)+'Analiticka metoda'!$H$13*'Ulazni Podaci'!$H$14*EXP(-'Ulazni Podaci'!$F$9*'Ulazni Podaci'!$H$13*'Analiticka metoda'!D42)*COS('Ulazni Podaci'!$H$14*'Analiticka metoda'!D42)-'Analiticka metoda'!$H$14*'Ulazni Podaci'!$F$9*'Ulazni Podaci'!$H$13*EXP(-'Ulazni Podaci'!$F$9*'Ulazni Podaci'!$H$13*'Analiticka metoda'!D42)*COS('Ulazni Podaci'!$H$14*'Analiticka metoda'!D42)-'Analiticka metoda'!$H$14*'Ulazni Podaci'!$H$14*EXP(-'Ulazni Podaci'!$F$9*'Ulazni Podaci'!$H$13*'Analiticka metoda'!D42)*SIN('Ulazni Podaci'!$H$14*'Analiticka metoda'!D42)+'Analiticka metoda'!$H$8*'Analiticka metoda'!$H$7*'Ulazni Podaci'!$F$20*COS('Ulazni Podaci'!$F$20*'Analiticka metoda'!D42-'Analiticka metoda'!$H$9)</f>
        <v>0.11628919645619484</v>
      </c>
    </row>
    <row r="43" spans="3:7" x14ac:dyDescent="0.25">
      <c r="C43" s="26">
        <v>22</v>
      </c>
      <c r="D43" s="26">
        <f t="shared" si="0"/>
        <v>0.44000000000000011</v>
      </c>
      <c r="E43" s="26">
        <f>'Ulazni Podaci'!$F$19*SIN('Ulazni Podaci'!$F$20*'Analiticka metoda'!D43)</f>
        <v>74.314482547739388</v>
      </c>
      <c r="F43" s="26">
        <f>EXP(-'Ulazni Podaci'!$F$9*'Ulazni Podaci'!$H$13*'Analiticka metoda'!D43)*('Analiticka metoda'!$H$13*SIN('Ulazni Podaci'!$H$14*'Analiticka metoda'!D43)+'Analiticka metoda'!$H$14*COS('Ulazni Podaci'!$H$14*'Analiticka metoda'!D43))+'Analiticka metoda'!$H$7*'Analiticka metoda'!$H$8*SIN('Ulazni Podaci'!$F$20*'Analiticka metoda'!D43-'Analiticka metoda'!$H$9)</f>
        <v>3.4648099605305266E-2</v>
      </c>
      <c r="G43" s="26">
        <f>-$H$13*'Ulazni Podaci'!$F$9*'Ulazni Podaci'!$H$13*EXP(-'Ulazni Podaci'!$F$9*'Ulazni Podaci'!$H$13*'Analiticka metoda'!D43)*SIN('Ulazni Podaci'!$H$14*'Analiticka metoda'!D43)+'Analiticka metoda'!$H$13*'Ulazni Podaci'!$H$14*EXP(-'Ulazni Podaci'!$F$9*'Ulazni Podaci'!$H$13*'Analiticka metoda'!D43)*COS('Ulazni Podaci'!$H$14*'Analiticka metoda'!D43)-'Analiticka metoda'!$H$14*'Ulazni Podaci'!$F$9*'Ulazni Podaci'!$H$13*EXP(-'Ulazni Podaci'!$F$9*'Ulazni Podaci'!$H$13*'Analiticka metoda'!D43)*COS('Ulazni Podaci'!$H$14*'Analiticka metoda'!D43)-'Analiticka metoda'!$H$14*'Ulazni Podaci'!$H$14*EXP(-'Ulazni Podaci'!$F$9*'Ulazni Podaci'!$H$13*'Analiticka metoda'!D43)*SIN('Ulazni Podaci'!$H$14*'Analiticka metoda'!D43)+'Analiticka metoda'!$H$8*'Analiticka metoda'!$H$7*'Ulazni Podaci'!$F$20*COS('Ulazni Podaci'!$F$20*'Analiticka metoda'!D43-'Analiticka metoda'!$H$9)</f>
        <v>0.10430134982292505</v>
      </c>
    </row>
    <row r="44" spans="3:7" x14ac:dyDescent="0.25">
      <c r="C44" s="26">
        <v>23</v>
      </c>
      <c r="D44" s="26">
        <f t="shared" si="0"/>
        <v>0.46000000000000013</v>
      </c>
      <c r="E44" s="26">
        <f>'Ulazni Podaci'!$F$19*SIN('Ulazni Podaci'!$F$20*'Analiticka metoda'!D44)</f>
        <v>66.91306063588577</v>
      </c>
      <c r="F44" s="26">
        <f>EXP(-'Ulazni Podaci'!$F$9*'Ulazni Podaci'!$H$13*'Analiticka metoda'!D44)*('Analiticka metoda'!$H$13*SIN('Ulazni Podaci'!$H$14*'Analiticka metoda'!D44)+'Analiticka metoda'!$H$14*COS('Ulazni Podaci'!$H$14*'Analiticka metoda'!D44))+'Analiticka metoda'!$H$7*'Analiticka metoda'!$H$8*SIN('Ulazni Podaci'!$F$20*'Analiticka metoda'!D44-'Analiticka metoda'!$H$9)</f>
        <v>3.6590004335957778E-2</v>
      </c>
      <c r="G44" s="26">
        <f>-$H$13*'Ulazni Podaci'!$F$9*'Ulazni Podaci'!$H$13*EXP(-'Ulazni Podaci'!$F$9*'Ulazni Podaci'!$H$13*'Analiticka metoda'!D44)*SIN('Ulazni Podaci'!$H$14*'Analiticka metoda'!D44)+'Analiticka metoda'!$H$13*'Ulazni Podaci'!$H$14*EXP(-'Ulazni Podaci'!$F$9*'Ulazni Podaci'!$H$13*'Analiticka metoda'!D44)*COS('Ulazni Podaci'!$H$14*'Analiticka metoda'!D44)-'Analiticka metoda'!$H$14*'Ulazni Podaci'!$F$9*'Ulazni Podaci'!$H$13*EXP(-'Ulazni Podaci'!$F$9*'Ulazni Podaci'!$H$13*'Analiticka metoda'!D44)*COS('Ulazni Podaci'!$H$14*'Analiticka metoda'!D44)-'Analiticka metoda'!$H$14*'Ulazni Podaci'!$H$14*EXP(-'Ulazni Podaci'!$F$9*'Ulazni Podaci'!$H$13*'Analiticka metoda'!D44)*SIN('Ulazni Podaci'!$H$14*'Analiticka metoda'!D44)+'Analiticka metoda'!$H$8*'Analiticka metoda'!$H$7*'Ulazni Podaci'!$F$20*COS('Ulazni Podaci'!$F$20*'Analiticka metoda'!D44-'Analiticka metoda'!$H$9)</f>
        <v>8.9413271156487673E-2</v>
      </c>
    </row>
    <row r="45" spans="3:7" x14ac:dyDescent="0.25">
      <c r="C45" s="26">
        <v>24</v>
      </c>
      <c r="D45" s="26">
        <f t="shared" si="0"/>
        <v>0.48000000000000015</v>
      </c>
      <c r="E45" s="26">
        <f>'Ulazni Podaci'!$F$19*SIN('Ulazni Podaci'!$F$20*'Analiticka metoda'!D45)</f>
        <v>58.778525229247251</v>
      </c>
      <c r="F45" s="26">
        <f>EXP(-'Ulazni Podaci'!$F$9*'Ulazni Podaci'!$H$13*'Analiticka metoda'!D45)*('Analiticka metoda'!$H$13*SIN('Ulazni Podaci'!$H$14*'Analiticka metoda'!D45)+'Analiticka metoda'!$H$14*COS('Ulazni Podaci'!$H$14*'Analiticka metoda'!D45))+'Analiticka metoda'!$H$7*'Analiticka metoda'!$H$8*SIN('Ulazni Podaci'!$F$20*'Analiticka metoda'!D45-'Analiticka metoda'!$H$9)</f>
        <v>3.8206030820405579E-2</v>
      </c>
      <c r="G45" s="26">
        <f>-$H$13*'Ulazni Podaci'!$F$9*'Ulazni Podaci'!$H$13*EXP(-'Ulazni Podaci'!$F$9*'Ulazni Podaci'!$H$13*'Analiticka metoda'!D45)*SIN('Ulazni Podaci'!$H$14*'Analiticka metoda'!D45)+'Analiticka metoda'!$H$13*'Ulazni Podaci'!$H$14*EXP(-'Ulazni Podaci'!$F$9*'Ulazni Podaci'!$H$13*'Analiticka metoda'!D45)*COS('Ulazni Podaci'!$H$14*'Analiticka metoda'!D45)-'Analiticka metoda'!$H$14*'Ulazni Podaci'!$F$9*'Ulazni Podaci'!$H$13*EXP(-'Ulazni Podaci'!$F$9*'Ulazni Podaci'!$H$13*'Analiticka metoda'!D45)*COS('Ulazni Podaci'!$H$14*'Analiticka metoda'!D45)-'Analiticka metoda'!$H$14*'Ulazni Podaci'!$H$14*EXP(-'Ulazni Podaci'!$F$9*'Ulazni Podaci'!$H$13*'Analiticka metoda'!D45)*SIN('Ulazni Podaci'!$H$14*'Analiticka metoda'!D45)+'Analiticka metoda'!$H$8*'Analiticka metoda'!$H$7*'Ulazni Podaci'!$F$20*COS('Ulazni Podaci'!$F$20*'Analiticka metoda'!D45-'Analiticka metoda'!$H$9)</f>
        <v>7.1737234549527962E-2</v>
      </c>
    </row>
    <row r="46" spans="3:7" x14ac:dyDescent="0.25">
      <c r="C46" s="26">
        <v>25</v>
      </c>
      <c r="D46" s="26">
        <f t="shared" si="0"/>
        <v>0.50000000000000011</v>
      </c>
      <c r="E46" s="26">
        <f>'Ulazni Podaci'!$F$19*SIN('Ulazni Podaci'!$F$20*'Analiticka metoda'!D46)</f>
        <v>49.999999999999957</v>
      </c>
      <c r="F46" s="26">
        <f>EXP(-'Ulazni Podaci'!$F$9*'Ulazni Podaci'!$H$13*'Analiticka metoda'!D46)*('Analiticka metoda'!$H$13*SIN('Ulazni Podaci'!$H$14*'Analiticka metoda'!D46)+'Analiticka metoda'!$H$14*COS('Ulazni Podaci'!$H$14*'Analiticka metoda'!D46))+'Analiticka metoda'!$H$7*'Analiticka metoda'!$H$8*SIN('Ulazni Podaci'!$F$20*'Analiticka metoda'!D46-'Analiticka metoda'!$H$9)</f>
        <v>3.9442039467304131E-2</v>
      </c>
      <c r="G46" s="26">
        <f>-$H$13*'Ulazni Podaci'!$F$9*'Ulazni Podaci'!$H$13*EXP(-'Ulazni Podaci'!$F$9*'Ulazni Podaci'!$H$13*'Analiticka metoda'!D46)*SIN('Ulazni Podaci'!$H$14*'Analiticka metoda'!D46)+'Analiticka metoda'!$H$13*'Ulazni Podaci'!$H$14*EXP(-'Ulazni Podaci'!$F$9*'Ulazni Podaci'!$H$13*'Analiticka metoda'!D46)*COS('Ulazni Podaci'!$H$14*'Analiticka metoda'!D46)-'Analiticka metoda'!$H$14*'Ulazni Podaci'!$F$9*'Ulazni Podaci'!$H$13*EXP(-'Ulazni Podaci'!$F$9*'Ulazni Podaci'!$H$13*'Analiticka metoda'!D46)*COS('Ulazni Podaci'!$H$14*'Analiticka metoda'!D46)-'Analiticka metoda'!$H$14*'Ulazni Podaci'!$H$14*EXP(-'Ulazni Podaci'!$F$9*'Ulazni Podaci'!$H$13*'Analiticka metoda'!D46)*SIN('Ulazni Podaci'!$H$14*'Analiticka metoda'!D46)+'Analiticka metoda'!$H$8*'Analiticka metoda'!$H$7*'Ulazni Podaci'!$F$20*COS('Ulazni Podaci'!$F$20*'Analiticka metoda'!D46-'Analiticka metoda'!$H$9)</f>
        <v>5.1444983652798038E-2</v>
      </c>
    </row>
    <row r="47" spans="3:7" x14ac:dyDescent="0.25">
      <c r="C47" s="26">
        <v>26</v>
      </c>
      <c r="D47" s="26">
        <f t="shared" si="0"/>
        <v>0.52000000000000013</v>
      </c>
      <c r="E47" s="26">
        <f>'Ulazni Podaci'!$F$19*SIN('Ulazni Podaci'!$F$20*'Analiticka metoda'!D47)</f>
        <v>40.673664307579962</v>
      </c>
      <c r="F47" s="26">
        <f>EXP(-'Ulazni Podaci'!$F$9*'Ulazni Podaci'!$H$13*'Analiticka metoda'!D47)*('Analiticka metoda'!$H$13*SIN('Ulazni Podaci'!$H$14*'Analiticka metoda'!D47)+'Analiticka metoda'!$H$14*COS('Ulazni Podaci'!$H$14*'Analiticka metoda'!D47))+'Analiticka metoda'!$H$7*'Analiticka metoda'!$H$8*SIN('Ulazni Podaci'!$F$20*'Analiticka metoda'!D47-'Analiticka metoda'!$H$9)</f>
        <v>4.0247905336989007E-2</v>
      </c>
      <c r="G47" s="26">
        <f>-$H$13*'Ulazni Podaci'!$F$9*'Ulazni Podaci'!$H$13*EXP(-'Ulazni Podaci'!$F$9*'Ulazni Podaci'!$H$13*'Analiticka metoda'!D47)*SIN('Ulazni Podaci'!$H$14*'Analiticka metoda'!D47)+'Analiticka metoda'!$H$13*'Ulazni Podaci'!$H$14*EXP(-'Ulazni Podaci'!$F$9*'Ulazni Podaci'!$H$13*'Analiticka metoda'!D47)*COS('Ulazni Podaci'!$H$14*'Analiticka metoda'!D47)-'Analiticka metoda'!$H$14*'Ulazni Podaci'!$F$9*'Ulazni Podaci'!$H$13*EXP(-'Ulazni Podaci'!$F$9*'Ulazni Podaci'!$H$13*'Analiticka metoda'!D47)*COS('Ulazni Podaci'!$H$14*'Analiticka metoda'!D47)-'Analiticka metoda'!$H$14*'Ulazni Podaci'!$H$14*EXP(-'Ulazni Podaci'!$F$9*'Ulazni Podaci'!$H$13*'Analiticka metoda'!D47)*SIN('Ulazni Podaci'!$H$14*'Analiticka metoda'!D47)+'Analiticka metoda'!$H$8*'Analiticka metoda'!$H$7*'Ulazni Podaci'!$F$20*COS('Ulazni Podaci'!$F$20*'Analiticka metoda'!D47-'Analiticka metoda'!$H$9)</f>
        <v>2.876583203811317E-2</v>
      </c>
    </row>
    <row r="48" spans="3:7" x14ac:dyDescent="0.25">
      <c r="C48" s="26">
        <v>27</v>
      </c>
      <c r="D48" s="26">
        <f t="shared" si="0"/>
        <v>0.54000000000000015</v>
      </c>
      <c r="E48" s="26">
        <f>'Ulazni Podaci'!$F$19*SIN('Ulazni Podaci'!$F$20*'Analiticka metoda'!D48)</f>
        <v>30.901699437494667</v>
      </c>
      <c r="F48" s="26">
        <f>EXP(-'Ulazni Podaci'!$F$9*'Ulazni Podaci'!$H$13*'Analiticka metoda'!D48)*('Analiticka metoda'!$H$13*SIN('Ulazni Podaci'!$H$14*'Analiticka metoda'!D48)+'Analiticka metoda'!$H$14*COS('Ulazni Podaci'!$H$14*'Analiticka metoda'!D48))+'Analiticka metoda'!$H$7*'Analiticka metoda'!$H$8*SIN('Ulazni Podaci'!$F$20*'Analiticka metoda'!D48-'Analiticka metoda'!$H$9)</f>
        <v>4.0578641488333435E-2</v>
      </c>
      <c r="G48" s="26">
        <f>-$H$13*'Ulazni Podaci'!$F$9*'Ulazni Podaci'!$H$13*EXP(-'Ulazni Podaci'!$F$9*'Ulazni Podaci'!$H$13*'Analiticka metoda'!D48)*SIN('Ulazni Podaci'!$H$14*'Analiticka metoda'!D48)+'Analiticka metoda'!$H$13*'Ulazni Podaci'!$H$14*EXP(-'Ulazni Podaci'!$F$9*'Ulazni Podaci'!$H$13*'Analiticka metoda'!D48)*COS('Ulazni Podaci'!$H$14*'Analiticka metoda'!D48)-'Analiticka metoda'!$H$14*'Ulazni Podaci'!$F$9*'Ulazni Podaci'!$H$13*EXP(-'Ulazni Podaci'!$F$9*'Ulazni Podaci'!$H$13*'Analiticka metoda'!D48)*COS('Ulazni Podaci'!$H$14*'Analiticka metoda'!D48)-'Analiticka metoda'!$H$14*'Ulazni Podaci'!$H$14*EXP(-'Ulazni Podaci'!$F$9*'Ulazni Podaci'!$H$13*'Analiticka metoda'!D48)*SIN('Ulazni Podaci'!$H$14*'Analiticka metoda'!D48)+'Analiticka metoda'!$H$8*'Analiticka metoda'!$H$7*'Ulazni Podaci'!$F$20*COS('Ulazni Podaci'!$F$20*'Analiticka metoda'!D48-'Analiticka metoda'!$H$9)</f>
        <v>3.9836808254928857E-3</v>
      </c>
    </row>
    <row r="49" spans="3:15" x14ac:dyDescent="0.25">
      <c r="C49" s="26">
        <v>28</v>
      </c>
      <c r="D49" s="26">
        <f t="shared" si="0"/>
        <v>0.56000000000000016</v>
      </c>
      <c r="E49" s="26">
        <f>'Ulazni Podaci'!$F$19*SIN('Ulazni Podaci'!$F$20*'Analiticka metoda'!D49)</f>
        <v>20.791169081775841</v>
      </c>
      <c r="F49" s="26">
        <f>EXP(-'Ulazni Podaci'!$F$9*'Ulazni Podaci'!$H$13*'Analiticka metoda'!D49)*('Analiticka metoda'!$H$13*SIN('Ulazni Podaci'!$H$14*'Analiticka metoda'!D49)+'Analiticka metoda'!$H$14*COS('Ulazni Podaci'!$H$14*'Analiticka metoda'!D49))+'Analiticka metoda'!$H$7*'Analiticka metoda'!$H$8*SIN('Ulazni Podaci'!$F$20*'Analiticka metoda'!D49-'Analiticka metoda'!$H$9)</f>
        <v>4.0395452216003797E-2</v>
      </c>
      <c r="G49" s="26">
        <f>-$H$13*'Ulazni Podaci'!$F$9*'Ulazni Podaci'!$H$13*EXP(-'Ulazni Podaci'!$F$9*'Ulazni Podaci'!$H$13*'Analiticka metoda'!D49)*SIN('Ulazni Podaci'!$H$14*'Analiticka metoda'!D49)+'Analiticka metoda'!$H$13*'Ulazni Podaci'!$H$14*EXP(-'Ulazni Podaci'!$F$9*'Ulazni Podaci'!$H$13*'Analiticka metoda'!D49)*COS('Ulazni Podaci'!$H$14*'Analiticka metoda'!D49)-'Analiticka metoda'!$H$14*'Ulazni Podaci'!$F$9*'Ulazni Podaci'!$H$13*EXP(-'Ulazni Podaci'!$F$9*'Ulazni Podaci'!$H$13*'Analiticka metoda'!D49)*COS('Ulazni Podaci'!$H$14*'Analiticka metoda'!D49)-'Analiticka metoda'!$H$14*'Ulazni Podaci'!$H$14*EXP(-'Ulazni Podaci'!$F$9*'Ulazni Podaci'!$H$13*'Analiticka metoda'!D49)*SIN('Ulazni Podaci'!$H$14*'Analiticka metoda'!D49)+'Analiticka metoda'!$H$8*'Analiticka metoda'!$H$7*'Ulazni Podaci'!$F$20*COS('Ulazni Podaci'!$F$20*'Analiticka metoda'!D49-'Analiticka metoda'!$H$9)</f>
        <v>-2.256700075848983E-2</v>
      </c>
      <c r="I49" s="31" t="s">
        <v>46</v>
      </c>
    </row>
    <row r="50" spans="3:15" x14ac:dyDescent="0.25">
      <c r="C50" s="26">
        <v>29</v>
      </c>
      <c r="D50" s="26">
        <f t="shared" si="0"/>
        <v>0.58000000000000018</v>
      </c>
      <c r="E50" s="26">
        <f>'Ulazni Podaci'!$F$19*SIN('Ulazni Podaci'!$F$20*'Analiticka metoda'!D50)</f>
        <v>10.452846326765242</v>
      </c>
      <c r="F50" s="26">
        <f>EXP(-'Ulazni Podaci'!$F$9*'Ulazni Podaci'!$H$13*'Analiticka metoda'!D50)*('Analiticka metoda'!$H$13*SIN('Ulazni Podaci'!$H$14*'Analiticka metoda'!D50)+'Analiticka metoda'!$H$14*COS('Ulazni Podaci'!$H$14*'Analiticka metoda'!D50))+'Analiticka metoda'!$H$7*'Analiticka metoda'!$H$8*SIN('Ulazni Podaci'!$F$20*'Analiticka metoda'!D50-'Analiticka metoda'!$H$9)</f>
        <v>3.9666696044794156E-2</v>
      </c>
      <c r="G50" s="26">
        <f>-$H$13*'Ulazni Podaci'!$F$9*'Ulazni Podaci'!$H$13*EXP(-'Ulazni Podaci'!$F$9*'Ulazni Podaci'!$H$13*'Analiticka metoda'!D50)*SIN('Ulazni Podaci'!$H$14*'Analiticka metoda'!D50)+'Analiticka metoda'!$H$13*'Ulazni Podaci'!$H$14*EXP(-'Ulazni Podaci'!$F$9*'Ulazni Podaci'!$H$13*'Analiticka metoda'!D50)*COS('Ulazni Podaci'!$H$14*'Analiticka metoda'!D50)-'Analiticka metoda'!$H$14*'Ulazni Podaci'!$F$9*'Ulazni Podaci'!$H$13*EXP(-'Ulazni Podaci'!$F$9*'Ulazni Podaci'!$H$13*'Analiticka metoda'!D50)*COS('Ulazni Podaci'!$H$14*'Analiticka metoda'!D50)-'Analiticka metoda'!$H$14*'Ulazni Podaci'!$H$14*EXP(-'Ulazni Podaci'!$F$9*'Ulazni Podaci'!$H$13*'Analiticka metoda'!D50)*SIN('Ulazni Podaci'!$H$14*'Analiticka metoda'!D50)+'Analiticka metoda'!$H$8*'Analiticka metoda'!$H$7*'Ulazni Podaci'!$F$20*COS('Ulazni Podaci'!$F$20*'Analiticka metoda'!D50-'Analiticka metoda'!$H$9)</f>
        <v>-5.050616815614406E-2</v>
      </c>
      <c r="I50" s="36" t="s">
        <v>49</v>
      </c>
    </row>
    <row r="51" spans="3:15" x14ac:dyDescent="0.25">
      <c r="C51" s="38">
        <v>30</v>
      </c>
      <c r="D51" s="38">
        <f t="shared" si="0"/>
        <v>0.6000000000000002</v>
      </c>
      <c r="E51" s="38">
        <v>0</v>
      </c>
      <c r="F51" s="38">
        <f>EXP(-'Ulazni Podaci'!$F$9*'Ulazni Podaci'!$H$13*'Analiticka metoda'!D51)*('Analiticka metoda'!$H$13*SIN('Ulazni Podaci'!$H$14*'Analiticka metoda'!D51)+'Analiticka metoda'!$H$14*COS('Ulazni Podaci'!$H$14*'Analiticka metoda'!D51))+'Analiticka metoda'!$H$7*'Analiticka metoda'!$H$8*SIN('Ulazni Podaci'!$F$20*'Analiticka metoda'!D51-'Analiticka metoda'!$H$9)</f>
        <v>3.8368739794255147E-2</v>
      </c>
      <c r="G51" s="38">
        <f>-$H$13*'Ulazni Podaci'!$F$9*'Ulazni Podaci'!$H$13*EXP(-'Ulazni Podaci'!$F$9*'Ulazni Podaci'!$H$13*'Analiticka metoda'!D51)*SIN('Ulazni Podaci'!$H$14*'Analiticka metoda'!D51)+'Analiticka metoda'!$H$13*'Ulazni Podaci'!$H$14*EXP(-'Ulazni Podaci'!$F$9*'Ulazni Podaci'!$H$13*'Analiticka metoda'!D51)*COS('Ulazni Podaci'!$H$14*'Analiticka metoda'!D51)-'Analiticka metoda'!$H$14*'Ulazni Podaci'!$F$9*'Ulazni Podaci'!$H$13*EXP(-'Ulazni Podaci'!$F$9*'Ulazni Podaci'!$H$13*'Analiticka metoda'!D51)*COS('Ulazni Podaci'!$H$14*'Analiticka metoda'!D51)-'Analiticka metoda'!$H$14*'Ulazni Podaci'!$H$14*EXP(-'Ulazni Podaci'!$F$9*'Ulazni Podaci'!$H$13*'Analiticka metoda'!D51)*SIN('Ulazni Podaci'!$H$14*'Analiticka metoda'!D51)+'Analiticka metoda'!$H$8*'Analiticka metoda'!$H$7*'Ulazni Podaci'!$F$20*COS('Ulazni Podaci'!$F$20*'Analiticka metoda'!D51-'Analiticka metoda'!$H$9)</f>
        <v>-7.941408687500684E-2</v>
      </c>
      <c r="I51" s="26">
        <v>0</v>
      </c>
      <c r="K51" s="25" t="s">
        <v>53</v>
      </c>
    </row>
    <row r="52" spans="3:15" x14ac:dyDescent="0.25">
      <c r="C52" s="26">
        <v>31</v>
      </c>
      <c r="D52" s="26">
        <f t="shared" si="0"/>
        <v>0.62000000000000022</v>
      </c>
      <c r="E52" s="26">
        <v>0</v>
      </c>
      <c r="F52" s="26">
        <f>EXP(-'Ulazni Podaci'!$F$9*'Ulazni Podaci'!$H$13*I52)*($N$56*SIN('Ulazni Podaci'!$H$14*I52)+$N$57*COS('Ulazni Podaci'!$H$14*I52))</f>
        <v>3.6416157089474419E-2</v>
      </c>
      <c r="I52" s="26">
        <f>I51+$H$10</f>
        <v>0.02</v>
      </c>
      <c r="K52" s="25"/>
    </row>
    <row r="53" spans="3:15" ht="18" x14ac:dyDescent="0.35">
      <c r="C53" s="26">
        <v>32</v>
      </c>
      <c r="D53" s="26">
        <f>D52+$H$10</f>
        <v>0.64000000000000024</v>
      </c>
      <c r="E53" s="26">
        <v>0</v>
      </c>
      <c r="F53" s="26">
        <f>EXP(-'Ulazni Podaci'!$F$9*'Ulazni Podaci'!$H$13*I53)*($N$56*SIN('Ulazni Podaci'!$H$14*I53)+$N$57*COS('Ulazni Podaci'!$H$14*I53))</f>
        <v>3.3918236110410664E-2</v>
      </c>
      <c r="I53" s="26">
        <f>I52+$H$10</f>
        <v>0.04</v>
      </c>
      <c r="K53" s="25" t="s">
        <v>21</v>
      </c>
      <c r="L53" s="25"/>
      <c r="M53" s="26" t="s">
        <v>22</v>
      </c>
      <c r="N53">
        <f>F51</f>
        <v>3.8368739794255147E-2</v>
      </c>
      <c r="O53" s="25" t="s">
        <v>5</v>
      </c>
    </row>
    <row r="54" spans="3:15" ht="18" x14ac:dyDescent="0.35">
      <c r="C54" s="26">
        <v>33</v>
      </c>
      <c r="D54" s="26">
        <f t="shared" ref="D54:D117" si="1">D53+$H$10</f>
        <v>0.66000000000000025</v>
      </c>
      <c r="E54" s="26">
        <v>0</v>
      </c>
      <c r="F54" s="26">
        <f>EXP(-'Ulazni Podaci'!$F$9*'Ulazni Podaci'!$H$13*I54)*($N$56*SIN('Ulazni Podaci'!$H$14*I54)+$N$57*COS('Ulazni Podaci'!$H$14*I54))</f>
        <v>3.0920858743815768E-2</v>
      </c>
      <c r="I54" s="26">
        <f t="shared" ref="I54:I117" si="2">I53+$H$10</f>
        <v>0.06</v>
      </c>
      <c r="K54" s="25" t="s">
        <v>54</v>
      </c>
      <c r="L54" s="25"/>
      <c r="M54" s="26" t="s">
        <v>24</v>
      </c>
      <c r="N54">
        <f>G51</f>
        <v>-7.941408687500684E-2</v>
      </c>
      <c r="O54" s="25" t="s">
        <v>29</v>
      </c>
    </row>
    <row r="55" spans="3:15" x14ac:dyDescent="0.25">
      <c r="C55" s="26">
        <v>34</v>
      </c>
      <c r="D55" s="26">
        <f t="shared" si="1"/>
        <v>0.68000000000000027</v>
      </c>
      <c r="E55" s="26">
        <v>0</v>
      </c>
      <c r="F55" s="26">
        <f>EXP(-'Ulazni Podaci'!$F$9*'Ulazni Podaci'!$H$13*I55)*($N$56*SIN('Ulazni Podaci'!$H$14*I55)+$N$57*COS('Ulazni Podaci'!$H$14*I55))</f>
        <v>2.7477147995889024E-2</v>
      </c>
      <c r="I55" s="26">
        <f t="shared" si="2"/>
        <v>0.08</v>
      </c>
    </row>
    <row r="56" spans="3:15" x14ac:dyDescent="0.25">
      <c r="C56" s="26">
        <v>35</v>
      </c>
      <c r="D56" s="26">
        <f t="shared" si="1"/>
        <v>0.70000000000000029</v>
      </c>
      <c r="E56" s="26">
        <v>0</v>
      </c>
      <c r="F56" s="26">
        <f>EXP(-'Ulazni Podaci'!$F$9*'Ulazni Podaci'!$H$13*I56)*($N$56*SIN('Ulazni Podaci'!$H$14*I56)+$N$57*COS('Ulazni Podaci'!$H$14*I56))</f>
        <v>2.3646546582408293E-2</v>
      </c>
      <c r="I56" s="26">
        <f t="shared" si="2"/>
        <v>0.1</v>
      </c>
      <c r="M56" s="26" t="s">
        <v>42</v>
      </c>
      <c r="N56">
        <f>(N54+'Ulazni Podaci'!F9*'Ulazni Podaci'!H13*'Analiticka metoda'!H7)/'Ulazni Podaci'!H14</f>
        <v>-1.1369960956508612E-2</v>
      </c>
    </row>
    <row r="57" spans="3:15" x14ac:dyDescent="0.25">
      <c r="C57" s="26">
        <v>36</v>
      </c>
      <c r="D57" s="26">
        <f t="shared" si="1"/>
        <v>0.72000000000000031</v>
      </c>
      <c r="E57" s="26">
        <v>0</v>
      </c>
      <c r="F57" s="26">
        <f>EXP(-'Ulazni Podaci'!$F$9*'Ulazni Podaci'!$H$13*I57)*($N$56*SIN('Ulazni Podaci'!$H$14*I57)+$N$57*COS('Ulazni Podaci'!$H$14*I57))</f>
        <v>1.9493808148487776E-2</v>
      </c>
      <c r="I57" s="26">
        <f t="shared" si="2"/>
        <v>0.12000000000000001</v>
      </c>
      <c r="M57" s="26" t="s">
        <v>43</v>
      </c>
      <c r="N57">
        <f>N53</f>
        <v>3.8368739794255147E-2</v>
      </c>
    </row>
    <row r="58" spans="3:15" x14ac:dyDescent="0.25">
      <c r="C58" s="26">
        <v>37</v>
      </c>
      <c r="D58" s="26">
        <f t="shared" si="1"/>
        <v>0.74000000000000032</v>
      </c>
      <c r="E58" s="26">
        <v>0</v>
      </c>
      <c r="F58" s="26">
        <f>EXP(-'Ulazni Podaci'!$F$9*'Ulazni Podaci'!$H$13*I58)*($N$56*SIN('Ulazni Podaci'!$H$14*I58)+$N$57*COS('Ulazni Podaci'!$H$14*I58))</f>
        <v>1.5087917989571877E-2</v>
      </c>
      <c r="I58" s="26">
        <f t="shared" si="2"/>
        <v>0.14000000000000001</v>
      </c>
    </row>
    <row r="59" spans="3:15" x14ac:dyDescent="0.25">
      <c r="C59" s="26">
        <v>38</v>
      </c>
      <c r="D59" s="26">
        <f t="shared" si="1"/>
        <v>0.76000000000000034</v>
      </c>
      <c r="E59" s="26">
        <v>0</v>
      </c>
      <c r="F59" s="26">
        <f>EXP(-'Ulazni Podaci'!$F$9*'Ulazni Podaci'!$H$13*I59)*($N$56*SIN('Ulazni Podaci'!$H$14*I59)+$N$57*COS('Ulazni Podaci'!$H$14*I59))</f>
        <v>1.0500961037666491E-2</v>
      </c>
      <c r="I59" s="26">
        <f t="shared" si="2"/>
        <v>0.16</v>
      </c>
    </row>
    <row r="60" spans="3:15" x14ac:dyDescent="0.25">
      <c r="C60" s="26">
        <v>39</v>
      </c>
      <c r="D60" s="26">
        <f t="shared" si="1"/>
        <v>0.78000000000000036</v>
      </c>
      <c r="E60" s="26">
        <v>0</v>
      </c>
      <c r="F60" s="26">
        <f>EXP(-'Ulazni Podaci'!$F$9*'Ulazni Podaci'!$H$13*I60)*($N$56*SIN('Ulazni Podaci'!$H$14*I60)+$N$57*COS('Ulazni Podaci'!$H$14*I60))</f>
        <v>5.8069554801635963E-3</v>
      </c>
      <c r="I60" s="26">
        <f t="shared" si="2"/>
        <v>0.18</v>
      </c>
    </row>
    <row r="61" spans="3:15" x14ac:dyDescent="0.25">
      <c r="C61" s="26">
        <v>40</v>
      </c>
      <c r="D61" s="26">
        <f t="shared" si="1"/>
        <v>0.80000000000000038</v>
      </c>
      <c r="E61" s="26">
        <v>0</v>
      </c>
      <c r="F61" s="26">
        <f>EXP(-'Ulazni Podaci'!$F$9*'Ulazni Podaci'!$H$13*I61)*($N$56*SIN('Ulazni Podaci'!$H$14*I61)+$N$57*COS('Ulazni Podaci'!$H$14*I61))</f>
        <v>1.0806706871007133E-3</v>
      </c>
      <c r="I61" s="26">
        <f t="shared" si="2"/>
        <v>0.19999999999999998</v>
      </c>
    </row>
    <row r="62" spans="3:15" x14ac:dyDescent="0.25">
      <c r="C62" s="26">
        <v>41</v>
      </c>
      <c r="D62" s="26">
        <f t="shared" si="1"/>
        <v>0.8200000000000004</v>
      </c>
      <c r="E62" s="26">
        <v>0</v>
      </c>
      <c r="F62" s="26">
        <f>EXP(-'Ulazni Podaci'!$F$9*'Ulazni Podaci'!$H$13*I62)*($N$56*SIN('Ulazni Podaci'!$H$14*I62)+$N$57*COS('Ulazni Podaci'!$H$14*I62))</f>
        <v>-3.6035518648354237E-3</v>
      </c>
      <c r="I62" s="26">
        <f t="shared" si="2"/>
        <v>0.21999999999999997</v>
      </c>
    </row>
    <row r="63" spans="3:15" x14ac:dyDescent="0.25">
      <c r="C63" s="26">
        <v>42</v>
      </c>
      <c r="D63" s="26">
        <f t="shared" si="1"/>
        <v>0.84000000000000041</v>
      </c>
      <c r="E63" s="26">
        <v>0</v>
      </c>
      <c r="F63" s="26">
        <f>EXP(-'Ulazni Podaci'!$F$9*'Ulazni Podaci'!$H$13*I63)*($N$56*SIN('Ulazni Podaci'!$H$14*I63)+$N$57*COS('Ulazni Podaci'!$H$14*I63))</f>
        <v>-8.1729562633008537E-3</v>
      </c>
      <c r="I63" s="26">
        <f t="shared" si="2"/>
        <v>0.23999999999999996</v>
      </c>
    </row>
    <row r="64" spans="3:15" x14ac:dyDescent="0.25">
      <c r="C64" s="26">
        <v>43</v>
      </c>
      <c r="D64" s="26">
        <f t="shared" si="1"/>
        <v>0.86000000000000043</v>
      </c>
      <c r="E64" s="26">
        <v>0</v>
      </c>
      <c r="F64" s="26">
        <f>EXP(-'Ulazni Podaci'!$F$9*'Ulazni Podaci'!$H$13*I64)*($N$56*SIN('Ulazni Podaci'!$H$14*I64)+$N$57*COS('Ulazni Podaci'!$H$14*I64))</f>
        <v>-1.2557490582559904E-2</v>
      </c>
      <c r="I64" s="26">
        <f t="shared" si="2"/>
        <v>0.25999999999999995</v>
      </c>
    </row>
    <row r="65" spans="3:9" x14ac:dyDescent="0.25">
      <c r="C65" s="26">
        <v>44</v>
      </c>
      <c r="D65" s="26">
        <f t="shared" si="1"/>
        <v>0.88000000000000045</v>
      </c>
      <c r="E65" s="26">
        <v>0</v>
      </c>
      <c r="F65" s="26">
        <f>EXP(-'Ulazni Podaci'!$F$9*'Ulazni Podaci'!$H$13*I65)*($N$56*SIN('Ulazni Podaci'!$H$14*I65)+$N$57*COS('Ulazni Podaci'!$H$14*I65))</f>
        <v>-1.6690869049945871E-2</v>
      </c>
      <c r="I65" s="26">
        <f t="shared" si="2"/>
        <v>0.27999999999999997</v>
      </c>
    </row>
    <row r="66" spans="3:9" x14ac:dyDescent="0.25">
      <c r="C66" s="26">
        <v>45</v>
      </c>
      <c r="D66" s="26">
        <f t="shared" si="1"/>
        <v>0.90000000000000047</v>
      </c>
      <c r="E66" s="26">
        <v>0</v>
      </c>
      <c r="F66" s="26">
        <f>EXP(-'Ulazni Podaci'!$F$9*'Ulazni Podaci'!$H$13*I66)*($N$56*SIN('Ulazni Podaci'!$H$14*I66)+$N$57*COS('Ulazni Podaci'!$H$14*I66))</f>
        <v>-2.051156204170514E-2</v>
      </c>
      <c r="I66" s="26">
        <f t="shared" si="2"/>
        <v>0.3</v>
      </c>
    </row>
    <row r="67" spans="3:9" x14ac:dyDescent="0.25">
      <c r="C67" s="26">
        <v>46</v>
      </c>
      <c r="D67" s="26">
        <f t="shared" si="1"/>
        <v>0.92000000000000048</v>
      </c>
      <c r="E67" s="26">
        <v>0</v>
      </c>
      <c r="F67" s="26">
        <f>EXP(-'Ulazni Podaci'!$F$9*'Ulazni Podaci'!$H$13*I67)*($N$56*SIN('Ulazni Podaci'!$H$14*I67)+$N$57*COS('Ulazni Podaci'!$H$14*I67))</f>
        <v>-2.396369932102594E-2</v>
      </c>
      <c r="I67" s="26">
        <f t="shared" si="2"/>
        <v>0.32</v>
      </c>
    </row>
    <row r="68" spans="3:9" x14ac:dyDescent="0.25">
      <c r="C68" s="26">
        <v>47</v>
      </c>
      <c r="D68" s="26">
        <f t="shared" si="1"/>
        <v>0.9400000000000005</v>
      </c>
      <c r="E68" s="26">
        <v>0</v>
      </c>
      <c r="F68" s="26">
        <f>EXP(-'Ulazni Podaci'!$F$9*'Ulazni Podaci'!$H$13*I68)*($N$56*SIN('Ulazni Podaci'!$H$14*I68)+$N$57*COS('Ulazni Podaci'!$H$14*I68))</f>
        <v>-2.6997873470305713E-2</v>
      </c>
      <c r="I68" s="26">
        <f t="shared" si="2"/>
        <v>0.34</v>
      </c>
    </row>
    <row r="69" spans="3:9" x14ac:dyDescent="0.25">
      <c r="C69" s="26">
        <v>48</v>
      </c>
      <c r="D69" s="26">
        <f t="shared" si="1"/>
        <v>0.96000000000000052</v>
      </c>
      <c r="E69" s="26">
        <v>0</v>
      </c>
      <c r="F69" s="26">
        <f>EXP(-'Ulazni Podaci'!$F$9*'Ulazni Podaci'!$H$13*I69)*($N$56*SIN('Ulazni Podaci'!$H$14*I69)+$N$57*COS('Ulazni Podaci'!$H$14*I69))</f>
        <v>-2.9571832193883138E-2</v>
      </c>
      <c r="I69" s="26">
        <f t="shared" si="2"/>
        <v>0.36000000000000004</v>
      </c>
    </row>
    <row r="70" spans="3:9" x14ac:dyDescent="0.25">
      <c r="C70" s="26">
        <v>49</v>
      </c>
      <c r="D70" s="26">
        <f t="shared" si="1"/>
        <v>0.98000000000000054</v>
      </c>
      <c r="E70" s="26">
        <v>0</v>
      </c>
      <c r="F70" s="26">
        <f>EXP(-'Ulazni Podaci'!$F$9*'Ulazni Podaci'!$H$13*I70)*($N$56*SIN('Ulazni Podaci'!$H$14*I70)+$N$57*COS('Ulazni Podaci'!$H$14*I70))</f>
        <v>-3.1651050047272408E-2</v>
      </c>
      <c r="I70" s="26">
        <f t="shared" si="2"/>
        <v>0.38000000000000006</v>
      </c>
    </row>
    <row r="71" spans="3:9" x14ac:dyDescent="0.25">
      <c r="C71" s="26">
        <v>50</v>
      </c>
      <c r="D71" s="26">
        <f t="shared" si="1"/>
        <v>1.0000000000000004</v>
      </c>
      <c r="E71" s="26">
        <v>0</v>
      </c>
      <c r="F71" s="26">
        <f>EXP(-'Ulazni Podaci'!$F$9*'Ulazni Podaci'!$H$13*I71)*($N$56*SIN('Ulazni Podaci'!$H$14*I71)+$N$57*COS('Ulazni Podaci'!$H$14*I71))</f>
        <v>-3.3209172153036766E-2</v>
      </c>
      <c r="I71" s="26">
        <f t="shared" si="2"/>
        <v>0.40000000000000008</v>
      </c>
    </row>
    <row r="72" spans="3:9" x14ac:dyDescent="0.25">
      <c r="C72" s="26">
        <v>51</v>
      </c>
      <c r="D72" s="26">
        <f t="shared" si="1"/>
        <v>1.0200000000000005</v>
      </c>
      <c r="E72" s="26">
        <v>0</v>
      </c>
      <c r="F72" s="26">
        <f>EXP(-'Ulazni Podaci'!$F$9*'Ulazni Podaci'!$H$13*I72)*($N$56*SIN('Ulazni Podaci'!$H$14*I72)+$N$57*COS('Ulazni Podaci'!$H$14*I72))</f>
        <v>-3.4228324558925126E-2</v>
      </c>
      <c r="I72" s="26">
        <f t="shared" si="2"/>
        <v>0.4200000000000001</v>
      </c>
    </row>
    <row r="73" spans="3:9" x14ac:dyDescent="0.25">
      <c r="C73" s="26">
        <v>52</v>
      </c>
      <c r="D73" s="26">
        <f t="shared" si="1"/>
        <v>1.0400000000000005</v>
      </c>
      <c r="E73" s="26">
        <v>0</v>
      </c>
      <c r="F73" s="26">
        <f>EXP(-'Ulazni Podaci'!$F$9*'Ulazni Podaci'!$H$13*I73)*($N$56*SIN('Ulazni Podaci'!$H$14*I73)+$N$57*COS('Ulazni Podaci'!$H$14*I73))</f>
        <v>-3.4699288046844197E-2</v>
      </c>
      <c r="I73" s="26">
        <f t="shared" si="2"/>
        <v>0.44000000000000011</v>
      </c>
    </row>
    <row r="74" spans="3:9" x14ac:dyDescent="0.25">
      <c r="C74" s="26">
        <v>53</v>
      </c>
      <c r="D74" s="26">
        <f t="shared" si="1"/>
        <v>1.0600000000000005</v>
      </c>
      <c r="E74" s="26">
        <v>0</v>
      </c>
      <c r="F74" s="26">
        <f>EXP(-'Ulazni Podaci'!$F$9*'Ulazni Podaci'!$H$13*I74)*($N$56*SIN('Ulazni Podaci'!$H$14*I74)+$N$57*COS('Ulazni Podaci'!$H$14*I74))</f>
        <v>-3.4621534377254203E-2</v>
      </c>
      <c r="I74" s="26">
        <f t="shared" si="2"/>
        <v>0.46000000000000013</v>
      </c>
    </row>
    <row r="75" spans="3:9" x14ac:dyDescent="0.25">
      <c r="C75" s="26">
        <v>54</v>
      </c>
      <c r="D75" s="26">
        <f t="shared" si="1"/>
        <v>1.0800000000000005</v>
      </c>
      <c r="E75" s="26">
        <v>0</v>
      </c>
      <c r="F75" s="26">
        <f>EXP(-'Ulazni Podaci'!$F$9*'Ulazni Podaci'!$H$13*I75)*($N$56*SIN('Ulazni Podaci'!$H$14*I75)+$N$57*COS('Ulazni Podaci'!$H$14*I75))</f>
        <v>-3.4003126118326489E-2</v>
      </c>
      <c r="I75" s="26">
        <f t="shared" si="2"/>
        <v>0.48000000000000015</v>
      </c>
    </row>
    <row r="76" spans="3:9" x14ac:dyDescent="0.25">
      <c r="C76" s="26">
        <v>55</v>
      </c>
      <c r="D76" s="26">
        <f t="shared" si="1"/>
        <v>1.1000000000000005</v>
      </c>
      <c r="E76" s="26">
        <v>0</v>
      </c>
      <c r="F76" s="26">
        <f>EXP(-'Ulazni Podaci'!$F$9*'Ulazni Podaci'!$H$13*I76)*($N$56*SIN('Ulazni Podaci'!$H$14*I76)+$N$57*COS('Ulazni Podaci'!$H$14*I76))</f>
        <v>-3.2860483328963096E-2</v>
      </c>
      <c r="I76" s="26">
        <f t="shared" si="2"/>
        <v>0.50000000000000011</v>
      </c>
    </row>
    <row r="77" spans="3:9" x14ac:dyDescent="0.25">
      <c r="C77" s="26">
        <v>56</v>
      </c>
      <c r="D77" s="26">
        <f t="shared" si="1"/>
        <v>1.1200000000000006</v>
      </c>
      <c r="E77" s="26">
        <v>0</v>
      </c>
      <c r="F77" s="26">
        <f>EXP(-'Ulazni Podaci'!$F$9*'Ulazni Podaci'!$H$13*I77)*($N$56*SIN('Ulazni Podaci'!$H$14*I77)+$N$57*COS('Ulazni Podaci'!$H$14*I77))</f>
        <v>-3.1218022406949385E-2</v>
      </c>
      <c r="I77" s="26">
        <f t="shared" si="2"/>
        <v>0.52000000000000013</v>
      </c>
    </row>
    <row r="78" spans="3:9" x14ac:dyDescent="0.25">
      <c r="C78" s="26">
        <v>57</v>
      </c>
      <c r="D78" s="26">
        <f t="shared" si="1"/>
        <v>1.1400000000000006</v>
      </c>
      <c r="E78" s="26">
        <v>0</v>
      </c>
      <c r="F78" s="26">
        <f>EXP(-'Ulazni Podaci'!$F$9*'Ulazni Podaci'!$H$13*I78)*($N$56*SIN('Ulazni Podaci'!$H$14*I78)+$N$57*COS('Ulazni Podaci'!$H$14*I78))</f>
        <v>-2.9107674347112894E-2</v>
      </c>
      <c r="I78" s="26">
        <f t="shared" si="2"/>
        <v>0.54000000000000015</v>
      </c>
    </row>
    <row r="79" spans="3:9" x14ac:dyDescent="0.25">
      <c r="C79" s="26">
        <v>58</v>
      </c>
      <c r="D79" s="26">
        <f t="shared" si="1"/>
        <v>1.1600000000000006</v>
      </c>
      <c r="E79" s="26">
        <v>0</v>
      </c>
      <c r="F79" s="26">
        <f>EXP(-'Ulazni Podaci'!$F$9*'Ulazni Podaci'!$H$13*I79)*($N$56*SIN('Ulazni Podaci'!$H$14*I79)+$N$57*COS('Ulazni Podaci'!$H$14*I79))</f>
        <v>-2.6568291450497595E-2</v>
      </c>
      <c r="I79" s="26">
        <f t="shared" si="2"/>
        <v>0.56000000000000016</v>
      </c>
    </row>
    <row r="80" spans="3:9" x14ac:dyDescent="0.25">
      <c r="C80" s="26">
        <v>59</v>
      </c>
      <c r="D80" s="26">
        <f t="shared" si="1"/>
        <v>1.1800000000000006</v>
      </c>
      <c r="E80" s="26">
        <v>0</v>
      </c>
      <c r="F80" s="26">
        <f>EXP(-'Ulazni Podaci'!$F$9*'Ulazni Podaci'!$H$13*I80)*($N$56*SIN('Ulazni Podaci'!$H$14*I80)+$N$57*COS('Ulazni Podaci'!$H$14*I80))</f>
        <v>-2.3644953157851051E-2</v>
      </c>
      <c r="I80" s="26">
        <f t="shared" si="2"/>
        <v>0.58000000000000018</v>
      </c>
    </row>
    <row r="81" spans="3:9" x14ac:dyDescent="0.25">
      <c r="C81" s="26">
        <v>60</v>
      </c>
      <c r="D81" s="26">
        <f t="shared" si="1"/>
        <v>1.2000000000000006</v>
      </c>
      <c r="E81" s="26">
        <v>0</v>
      </c>
      <c r="F81" s="26">
        <f>EXP(-'Ulazni Podaci'!$F$9*'Ulazni Podaci'!$H$13*I81)*($N$56*SIN('Ulazni Podaci'!$H$14*I81)+$N$57*COS('Ulazni Podaci'!$H$14*I81))</f>
        <v>-2.0388183125669403E-2</v>
      </c>
      <c r="I81" s="26">
        <f t="shared" si="2"/>
        <v>0.6000000000000002</v>
      </c>
    </row>
    <row r="82" spans="3:9" x14ac:dyDescent="0.25">
      <c r="C82" s="26">
        <v>61</v>
      </c>
      <c r="D82" s="26">
        <f t="shared" si="1"/>
        <v>1.2200000000000006</v>
      </c>
      <c r="E82" s="26">
        <v>0</v>
      </c>
      <c r="F82" s="26">
        <f>EXP(-'Ulazni Podaci'!$F$9*'Ulazni Podaci'!$H$13*I82)*($N$56*SIN('Ulazni Podaci'!$H$14*I82)+$N$57*COS('Ulazni Podaci'!$H$14*I82))</f>
        <v>-1.6853090900384345E-2</v>
      </c>
      <c r="I82" s="26">
        <f t="shared" si="2"/>
        <v>0.62000000000000022</v>
      </c>
    </row>
    <row r="83" spans="3:9" x14ac:dyDescent="0.25">
      <c r="C83" s="26">
        <v>62</v>
      </c>
      <c r="D83" s="26">
        <f t="shared" si="1"/>
        <v>1.2400000000000007</v>
      </c>
      <c r="E83" s="26">
        <v>0</v>
      </c>
      <c r="F83" s="26">
        <f>EXP(-'Ulazni Podaci'!$F$9*'Ulazni Podaci'!$H$13*I83)*($N$56*SIN('Ulazni Podaci'!$H$14*I83)+$N$57*COS('Ulazni Podaci'!$H$14*I83))</f>
        <v>-1.3098452559241915E-2</v>
      </c>
      <c r="I83" s="26">
        <f t="shared" si="2"/>
        <v>0.64000000000000024</v>
      </c>
    </row>
    <row r="84" spans="3:9" x14ac:dyDescent="0.25">
      <c r="C84" s="26">
        <v>63</v>
      </c>
      <c r="D84" s="26">
        <f t="shared" si="1"/>
        <v>1.2600000000000007</v>
      </c>
      <c r="E84" s="26">
        <v>0</v>
      </c>
      <c r="F84" s="26">
        <f>EXP(-'Ulazni Podaci'!$F$9*'Ulazni Podaci'!$H$13*I84)*($N$56*SIN('Ulazni Podaci'!$H$14*I84)+$N$57*COS('Ulazni Podaci'!$H$14*I84))</f>
        <v>-9.1857454619646735E-3</v>
      </c>
      <c r="I84" s="26">
        <f t="shared" si="2"/>
        <v>0.66000000000000025</v>
      </c>
    </row>
    <row r="85" spans="3:9" x14ac:dyDescent="0.25">
      <c r="C85" s="26">
        <v>64</v>
      </c>
      <c r="D85" s="26">
        <f t="shared" si="1"/>
        <v>1.2800000000000007</v>
      </c>
      <c r="E85" s="26">
        <v>0</v>
      </c>
      <c r="F85" s="26">
        <f>EXP(-'Ulazni Podaci'!$F$9*'Ulazni Podaci'!$H$13*I85)*($N$56*SIN('Ulazni Podaci'!$H$14*I85)+$N$57*COS('Ulazni Podaci'!$H$14*I85))</f>
        <v>-5.1781527862392839E-3</v>
      </c>
      <c r="I85" s="26">
        <f t="shared" si="2"/>
        <v>0.68000000000000027</v>
      </c>
    </row>
    <row r="86" spans="3:9" x14ac:dyDescent="0.25">
      <c r="C86" s="26">
        <v>65</v>
      </c>
      <c r="D86" s="26">
        <f t="shared" si="1"/>
        <v>1.3000000000000007</v>
      </c>
      <c r="E86" s="26">
        <v>0</v>
      </c>
      <c r="F86" s="26">
        <f>EXP(-'Ulazni Podaci'!$F$9*'Ulazni Podaci'!$H$13*I86)*($N$56*SIN('Ulazni Podaci'!$H$14*I86)+$N$57*COS('Ulazni Podaci'!$H$14*I86))</f>
        <v>-1.1395537972298372E-3</v>
      </c>
      <c r="I86" s="26">
        <f t="shared" si="2"/>
        <v>0.70000000000000029</v>
      </c>
    </row>
    <row r="87" spans="3:9" x14ac:dyDescent="0.25">
      <c r="C87" s="26">
        <v>66</v>
      </c>
      <c r="D87" s="26">
        <f t="shared" si="1"/>
        <v>1.3200000000000007</v>
      </c>
      <c r="E87" s="26">
        <v>0</v>
      </c>
      <c r="F87" s="26">
        <f>EXP(-'Ulazni Podaci'!$F$9*'Ulazni Podaci'!$H$13*I87)*($N$56*SIN('Ulazni Podaci'!$H$14*I87)+$N$57*COS('Ulazni Podaci'!$H$14*I87))</f>
        <v>2.8664841745087489E-3</v>
      </c>
      <c r="I87" s="26">
        <f t="shared" si="2"/>
        <v>0.72000000000000031</v>
      </c>
    </row>
    <row r="88" spans="3:9" x14ac:dyDescent="0.25">
      <c r="C88" s="26">
        <v>67</v>
      </c>
      <c r="D88" s="26">
        <f t="shared" si="1"/>
        <v>1.3400000000000007</v>
      </c>
      <c r="E88" s="26">
        <v>0</v>
      </c>
      <c r="F88" s="26">
        <f>EXP(-'Ulazni Podaci'!$F$9*'Ulazni Podaci'!$H$13*I88)*($N$56*SIN('Ulazni Podaci'!$H$14*I88)+$N$57*COS('Ulazni Podaci'!$H$14*I88))</f>
        <v>6.7776962983778655E-3</v>
      </c>
      <c r="I88" s="26">
        <f t="shared" si="2"/>
        <v>0.74000000000000032</v>
      </c>
    </row>
    <row r="89" spans="3:9" x14ac:dyDescent="0.25">
      <c r="C89" s="26">
        <v>68</v>
      </c>
      <c r="D89" s="26">
        <f t="shared" si="1"/>
        <v>1.3600000000000008</v>
      </c>
      <c r="E89" s="26">
        <v>0</v>
      </c>
      <c r="F89" s="26">
        <f>EXP(-'Ulazni Podaci'!$F$9*'Ulazni Podaci'!$H$13*I89)*($N$56*SIN('Ulazni Podaci'!$H$14*I89)+$N$57*COS('Ulazni Podaci'!$H$14*I89))</f>
        <v>1.0534078073585683E-2</v>
      </c>
      <c r="I89" s="26">
        <f t="shared" si="2"/>
        <v>0.76000000000000034</v>
      </c>
    </row>
    <row r="90" spans="3:9" x14ac:dyDescent="0.25">
      <c r="C90" s="26">
        <v>69</v>
      </c>
      <c r="D90" s="26">
        <f t="shared" si="1"/>
        <v>1.3800000000000008</v>
      </c>
      <c r="E90" s="26">
        <v>0</v>
      </c>
      <c r="F90" s="26">
        <f>EXP(-'Ulazni Podaci'!$F$9*'Ulazni Podaci'!$H$13*I90)*($N$56*SIN('Ulazni Podaci'!$H$14*I90)+$N$57*COS('Ulazni Podaci'!$H$14*I90))</f>
        <v>1.4078795847492132E-2</v>
      </c>
      <c r="I90" s="26">
        <f t="shared" si="2"/>
        <v>0.78000000000000036</v>
      </c>
    </row>
    <row r="91" spans="3:9" x14ac:dyDescent="0.25">
      <c r="C91" s="26">
        <v>70</v>
      </c>
      <c r="D91" s="26">
        <f t="shared" si="1"/>
        <v>1.4000000000000008</v>
      </c>
      <c r="E91" s="26">
        <v>0</v>
      </c>
      <c r="F91" s="26">
        <f>EXP(-'Ulazni Podaci'!$F$9*'Ulazni Podaci'!$H$13*I91)*($N$56*SIN('Ulazni Podaci'!$H$14*I91)+$N$57*COS('Ulazni Podaci'!$H$14*I91))</f>
        <v>1.7359036368447944E-2</v>
      </c>
      <c r="I91" s="26">
        <f t="shared" si="2"/>
        <v>0.80000000000000038</v>
      </c>
    </row>
    <row r="92" spans="3:9" x14ac:dyDescent="0.25">
      <c r="C92" s="26">
        <v>71</v>
      </c>
      <c r="D92" s="26">
        <f t="shared" si="1"/>
        <v>1.4200000000000008</v>
      </c>
      <c r="E92" s="26">
        <v>0</v>
      </c>
      <c r="F92" s="26">
        <f>EXP(-'Ulazni Podaci'!$F$9*'Ulazni Podaci'!$H$13*I92)*($N$56*SIN('Ulazni Podaci'!$H$14*I92)+$N$57*COS('Ulazni Podaci'!$H$14*I92))</f>
        <v>2.0326782843238876E-2</v>
      </c>
      <c r="I92" s="26">
        <f t="shared" si="2"/>
        <v>0.8200000000000004</v>
      </c>
    </row>
    <row r="93" spans="3:9" x14ac:dyDescent="0.25">
      <c r="C93" s="26">
        <v>72</v>
      </c>
      <c r="D93" s="26">
        <f t="shared" si="1"/>
        <v>1.4400000000000008</v>
      </c>
      <c r="E93" s="26">
        <v>0</v>
      </c>
      <c r="F93" s="26">
        <f>EXP(-'Ulazni Podaci'!$F$9*'Ulazni Podaci'!$H$13*I93)*($N$56*SIN('Ulazni Podaci'!$H$14*I93)+$N$57*COS('Ulazni Podaci'!$H$14*I93))</f>
        <v>2.2939506275350529E-2</v>
      </c>
      <c r="I93" s="26">
        <f t="shared" si="2"/>
        <v>0.84000000000000041</v>
      </c>
    </row>
    <row r="94" spans="3:9" x14ac:dyDescent="0.25">
      <c r="C94" s="26">
        <v>73</v>
      </c>
      <c r="D94" s="26">
        <f t="shared" si="1"/>
        <v>1.4600000000000009</v>
      </c>
      <c r="E94" s="26">
        <v>0</v>
      </c>
      <c r="F94" s="26">
        <f>EXP(-'Ulazni Podaci'!$F$9*'Ulazni Podaci'!$H$13*I94)*($N$56*SIN('Ulazni Podaci'!$H$14*I94)+$N$57*COS('Ulazni Podaci'!$H$14*I94))</f>
        <v>2.5160762325665425E-2</v>
      </c>
      <c r="I94" s="26">
        <f t="shared" si="2"/>
        <v>0.86000000000000043</v>
      </c>
    </row>
    <row r="95" spans="3:9" x14ac:dyDescent="0.25">
      <c r="C95" s="26">
        <v>74</v>
      </c>
      <c r="D95" s="26">
        <f t="shared" si="1"/>
        <v>1.4800000000000009</v>
      </c>
      <c r="E95" s="26">
        <v>0</v>
      </c>
      <c r="F95" s="26">
        <f>EXP(-'Ulazni Podaci'!$F$9*'Ulazni Podaci'!$H$13*I95)*($N$56*SIN('Ulazni Podaci'!$H$14*I95)+$N$57*COS('Ulazni Podaci'!$H$14*I95))</f>
        <v>2.6960685536978297E-2</v>
      </c>
      <c r="I95" s="26">
        <f t="shared" si="2"/>
        <v>0.88000000000000045</v>
      </c>
    </row>
    <row r="96" spans="3:9" x14ac:dyDescent="0.25">
      <c r="C96" s="26">
        <v>75</v>
      </c>
      <c r="D96" s="26">
        <f t="shared" si="1"/>
        <v>1.5000000000000009</v>
      </c>
      <c r="E96" s="26">
        <v>0</v>
      </c>
      <c r="F96" s="26">
        <f>EXP(-'Ulazni Podaci'!$F$9*'Ulazni Podaci'!$H$13*I96)*($N$56*SIN('Ulazni Podaci'!$H$14*I96)+$N$57*COS('Ulazni Podaci'!$H$14*I96))</f>
        <v>2.8316374471164297E-2</v>
      </c>
      <c r="I96" s="26">
        <f t="shared" si="2"/>
        <v>0.90000000000000047</v>
      </c>
    </row>
    <row r="97" spans="3:9" x14ac:dyDescent="0.25">
      <c r="C97" s="26">
        <v>76</v>
      </c>
      <c r="D97" s="26">
        <f t="shared" si="1"/>
        <v>1.5200000000000009</v>
      </c>
      <c r="E97" s="26">
        <v>0</v>
      </c>
      <c r="F97" s="26">
        <f>EXP(-'Ulazni Podaci'!$F$9*'Ulazni Podaci'!$H$13*I97)*($N$56*SIN('Ulazni Podaci'!$H$14*I97)+$N$57*COS('Ulazni Podaci'!$H$14*I97))</f>
        <v>2.9212163094904091E-2</v>
      </c>
      <c r="I97" s="26">
        <f t="shared" si="2"/>
        <v>0.92000000000000048</v>
      </c>
    </row>
    <row r="98" spans="3:9" x14ac:dyDescent="0.25">
      <c r="C98" s="26">
        <v>77</v>
      </c>
      <c r="D98" s="26">
        <f t="shared" si="1"/>
        <v>1.5400000000000009</v>
      </c>
      <c r="E98" s="26">
        <v>0</v>
      </c>
      <c r="F98" s="26">
        <f>EXP(-'Ulazni Podaci'!$F$9*'Ulazni Podaci'!$H$13*I98)*($N$56*SIN('Ulazni Podaci'!$H$14*I98)+$N$57*COS('Ulazni Podaci'!$H$14*I98))</f>
        <v>2.9639775587607085E-2</v>
      </c>
      <c r="I98" s="26">
        <f t="shared" si="2"/>
        <v>0.9400000000000005</v>
      </c>
    </row>
    <row r="99" spans="3:9" x14ac:dyDescent="0.25">
      <c r="C99" s="26">
        <v>78</v>
      </c>
      <c r="D99" s="26">
        <f t="shared" si="1"/>
        <v>1.5600000000000009</v>
      </c>
      <c r="E99" s="26">
        <v>0</v>
      </c>
      <c r="F99" s="26">
        <f>EXP(-'Ulazni Podaci'!$F$9*'Ulazni Podaci'!$H$13*I99)*($N$56*SIN('Ulazni Podaci'!$H$14*I99)+$N$57*COS('Ulazni Podaci'!$H$14*I99))</f>
        <v>2.9598363604199526E-2</v>
      </c>
      <c r="I99" s="26">
        <f t="shared" si="2"/>
        <v>0.96000000000000052</v>
      </c>
    </row>
    <row r="100" spans="3:9" x14ac:dyDescent="0.25">
      <c r="C100" s="26">
        <v>79</v>
      </c>
      <c r="D100" s="26">
        <f t="shared" si="1"/>
        <v>1.580000000000001</v>
      </c>
      <c r="E100" s="26">
        <v>0</v>
      </c>
      <c r="F100" s="26">
        <f>EXP(-'Ulazni Podaci'!$F$9*'Ulazni Podaci'!$H$13*I100)*($N$56*SIN('Ulazni Podaci'!$H$14*I100)+$N$57*COS('Ulazni Podaci'!$H$14*I100))</f>
        <v>2.9094426876407484E-2</v>
      </c>
      <c r="I100" s="26">
        <f t="shared" si="2"/>
        <v>0.98000000000000054</v>
      </c>
    </row>
    <row r="101" spans="3:9" x14ac:dyDescent="0.25">
      <c r="C101" s="26">
        <v>80</v>
      </c>
      <c r="D101" s="26">
        <f t="shared" si="1"/>
        <v>1.600000000000001</v>
      </c>
      <c r="E101" s="26">
        <v>0</v>
      </c>
      <c r="F101" s="26">
        <f>EXP(-'Ulazni Podaci'!$F$9*'Ulazni Podaci'!$H$13*I101)*($N$56*SIN('Ulazni Podaci'!$H$14*I101)+$N$57*COS('Ulazni Podaci'!$H$14*I101))</f>
        <v>2.8141619850210874E-2</v>
      </c>
      <c r="I101" s="26">
        <f t="shared" si="2"/>
        <v>1.0000000000000004</v>
      </c>
    </row>
    <row r="102" spans="3:9" x14ac:dyDescent="0.25">
      <c r="C102" s="26">
        <v>81</v>
      </c>
      <c r="D102" s="26">
        <f t="shared" si="1"/>
        <v>1.620000000000001</v>
      </c>
      <c r="E102" s="26">
        <v>0</v>
      </c>
      <c r="F102" s="26">
        <f>EXP(-'Ulazni Podaci'!$F$9*'Ulazni Podaci'!$H$13*I102)*($N$56*SIN('Ulazni Podaci'!$H$14*I102)+$N$57*COS('Ulazni Podaci'!$H$14*I102))</f>
        <v>2.6760448806354708E-2</v>
      </c>
      <c r="I102" s="26">
        <f t="shared" si="2"/>
        <v>1.0200000000000005</v>
      </c>
    </row>
    <row r="103" spans="3:9" x14ac:dyDescent="0.25">
      <c r="C103" s="26">
        <v>82</v>
      </c>
      <c r="D103" s="26">
        <f t="shared" si="1"/>
        <v>1.640000000000001</v>
      </c>
      <c r="E103" s="26">
        <v>0</v>
      </c>
      <c r="F103" s="26">
        <f>EXP(-'Ulazni Podaci'!$F$9*'Ulazni Podaci'!$H$13*I103)*($N$56*SIN('Ulazni Podaci'!$H$14*I103)+$N$57*COS('Ulazni Podaci'!$H$14*I103))</f>
        <v>2.4977865568621194E-2</v>
      </c>
      <c r="I103" s="26">
        <f t="shared" si="2"/>
        <v>1.0400000000000005</v>
      </c>
    </row>
    <row r="104" spans="3:9" x14ac:dyDescent="0.25">
      <c r="C104" s="26">
        <v>83</v>
      </c>
      <c r="D104" s="26">
        <f t="shared" si="1"/>
        <v>1.660000000000001</v>
      </c>
      <c r="E104" s="26">
        <v>0</v>
      </c>
      <c r="F104" s="26">
        <f>EXP(-'Ulazni Podaci'!$F$9*'Ulazni Podaci'!$H$13*I104)*($N$56*SIN('Ulazni Podaci'!$H$14*I104)+$N$57*COS('Ulazni Podaci'!$H$14*I104))</f>
        <v>2.2826765446197286E-2</v>
      </c>
      <c r="I104" s="26">
        <f t="shared" si="2"/>
        <v>1.0600000000000005</v>
      </c>
    </row>
    <row r="105" spans="3:9" x14ac:dyDescent="0.25">
      <c r="C105" s="26">
        <v>84</v>
      </c>
      <c r="D105" s="26">
        <f t="shared" si="1"/>
        <v>1.680000000000001</v>
      </c>
      <c r="E105" s="26">
        <v>0</v>
      </c>
      <c r="F105" s="26">
        <f>EXP(-'Ulazni Podaci'!$F$9*'Ulazni Podaci'!$H$13*I105)*($N$56*SIN('Ulazni Podaci'!$H$14*I105)+$N$57*COS('Ulazni Podaci'!$H$14*I105))</f>
        <v>2.0345398459247831E-2</v>
      </c>
      <c r="I105" s="26">
        <f t="shared" si="2"/>
        <v>1.0800000000000005</v>
      </c>
    </row>
    <row r="106" spans="3:9" x14ac:dyDescent="0.25">
      <c r="C106" s="26">
        <v>85</v>
      </c>
      <c r="D106" s="26">
        <f t="shared" si="1"/>
        <v>1.7000000000000011</v>
      </c>
      <c r="E106" s="26">
        <v>0</v>
      </c>
      <c r="F106" s="26">
        <f>EXP(-'Ulazni Podaci'!$F$9*'Ulazni Podaci'!$H$13*I106)*($N$56*SIN('Ulazni Podaci'!$H$14*I106)+$N$57*COS('Ulazni Podaci'!$H$14*I106))</f>
        <v>1.7576704140512902E-2</v>
      </c>
      <c r="I106" s="26">
        <f t="shared" si="2"/>
        <v>1.1000000000000005</v>
      </c>
    </row>
    <row r="107" spans="3:9" x14ac:dyDescent="0.25">
      <c r="C107" s="26">
        <v>86</v>
      </c>
      <c r="D107" s="26">
        <f t="shared" si="1"/>
        <v>1.7200000000000011</v>
      </c>
      <c r="E107" s="26">
        <v>0</v>
      </c>
      <c r="F107" s="26">
        <f>EXP(-'Ulazni Podaci'!$F$9*'Ulazni Podaci'!$H$13*I107)*($N$56*SIN('Ulazni Podaci'!$H$14*I107)+$N$57*COS('Ulazni Podaci'!$H$14*I107))</f>
        <v>1.4567581272915606E-2</v>
      </c>
      <c r="I107" s="26">
        <f t="shared" si="2"/>
        <v>1.1200000000000006</v>
      </c>
    </row>
    <row r="108" spans="3:9" x14ac:dyDescent="0.25">
      <c r="C108" s="26">
        <v>87</v>
      </c>
      <c r="D108" s="26">
        <f t="shared" si="1"/>
        <v>1.7400000000000011</v>
      </c>
      <c r="E108" s="26">
        <v>0</v>
      </c>
      <c r="F108" s="26">
        <f>EXP(-'Ulazni Podaci'!$F$9*'Ulazni Podaci'!$H$13*I108)*($N$56*SIN('Ulazni Podaci'!$H$14*I108)+$N$57*COS('Ulazni Podaci'!$H$14*I108))</f>
        <v>1.1368104799303455E-2</v>
      </c>
      <c r="I108" s="26">
        <f t="shared" si="2"/>
        <v>1.1400000000000006</v>
      </c>
    </row>
    <row r="109" spans="3:9" x14ac:dyDescent="0.25">
      <c r="C109" s="26">
        <v>88</v>
      </c>
      <c r="D109" s="26">
        <f t="shared" si="1"/>
        <v>1.7600000000000011</v>
      </c>
      <c r="E109" s="26">
        <v>0</v>
      </c>
      <c r="F109" s="26">
        <f>EXP(-'Ulazni Podaci'!$F$9*'Ulazni Podaci'!$H$13*I109)*($N$56*SIN('Ulazni Podaci'!$H$14*I109)+$N$57*COS('Ulazni Podaci'!$H$14*I109))</f>
        <v>8.0307028142268099E-3</v>
      </c>
      <c r="I109" s="26">
        <f t="shared" si="2"/>
        <v>1.1600000000000006</v>
      </c>
    </row>
    <row r="110" spans="3:9" x14ac:dyDescent="0.25">
      <c r="C110" s="26">
        <v>89</v>
      </c>
      <c r="D110" s="26">
        <f t="shared" si="1"/>
        <v>1.7800000000000011</v>
      </c>
      <c r="E110" s="26">
        <v>0</v>
      </c>
      <c r="F110" s="26">
        <f>EXP(-'Ulazni Podaci'!$F$9*'Ulazni Podaci'!$H$13*I110)*($N$56*SIN('Ulazni Podaci'!$H$14*I110)+$N$57*COS('Ulazni Podaci'!$H$14*I110))</f>
        <v>4.6093070110680111E-3</v>
      </c>
      <c r="I110" s="26">
        <f t="shared" si="2"/>
        <v>1.1800000000000006</v>
      </c>
    </row>
    <row r="111" spans="3:9" x14ac:dyDescent="0.25">
      <c r="C111" s="26">
        <v>90</v>
      </c>
      <c r="D111" s="26">
        <f t="shared" si="1"/>
        <v>1.8000000000000012</v>
      </c>
      <c r="E111" s="26">
        <v>0</v>
      </c>
      <c r="F111" s="26">
        <f>EXP(-'Ulazni Podaci'!$F$9*'Ulazni Podaci'!$H$13*I111)*($N$56*SIN('Ulazni Podaci'!$H$14*I111)+$N$57*COS('Ulazni Podaci'!$H$14*I111))</f>
        <v>1.1584902062490817E-3</v>
      </c>
      <c r="I111" s="26">
        <f t="shared" si="2"/>
        <v>1.2000000000000006</v>
      </c>
    </row>
    <row r="112" spans="3:9" x14ac:dyDescent="0.25">
      <c r="C112" s="26">
        <v>91</v>
      </c>
      <c r="D112" s="26">
        <f t="shared" si="1"/>
        <v>1.8200000000000012</v>
      </c>
      <c r="E112" s="26">
        <v>0</v>
      </c>
      <c r="F112" s="26">
        <f>EXP(-'Ulazni Podaci'!$F$9*'Ulazni Podaci'!$H$13*I112)*($N$56*SIN('Ulazni Podaci'!$H$14*I112)+$N$57*COS('Ulazni Podaci'!$H$14*I112))</f>
        <v>-2.2673954055409421E-3</v>
      </c>
      <c r="I112" s="26">
        <f t="shared" si="2"/>
        <v>1.2200000000000006</v>
      </c>
    </row>
    <row r="113" spans="3:9" x14ac:dyDescent="0.25">
      <c r="C113" s="26">
        <v>92</v>
      </c>
      <c r="D113" s="26">
        <f t="shared" si="1"/>
        <v>1.8400000000000012</v>
      </c>
      <c r="E113" s="26">
        <v>0</v>
      </c>
      <c r="F113" s="26">
        <f>EXP(-'Ulazni Podaci'!$F$9*'Ulazni Podaci'!$H$13*I113)*($N$56*SIN('Ulazni Podaci'!$H$14*I113)+$N$57*COS('Ulazni Podaci'!$H$14*I113))</f>
        <v>-5.6150657929494516E-3</v>
      </c>
      <c r="I113" s="26">
        <f t="shared" si="2"/>
        <v>1.2400000000000007</v>
      </c>
    </row>
    <row r="114" spans="3:9" x14ac:dyDescent="0.25">
      <c r="C114" s="26">
        <v>93</v>
      </c>
      <c r="D114" s="26">
        <f t="shared" si="1"/>
        <v>1.8600000000000012</v>
      </c>
      <c r="E114" s="26">
        <v>0</v>
      </c>
      <c r="F114" s="26">
        <f>EXP(-'Ulazni Podaci'!$F$9*'Ulazni Podaci'!$H$13*I114)*($N$56*SIN('Ulazni Podaci'!$H$14*I114)+$N$57*COS('Ulazni Podaci'!$H$14*I114))</f>
        <v>-8.8331253445297839E-3</v>
      </c>
      <c r="I114" s="26">
        <f t="shared" si="2"/>
        <v>1.2600000000000007</v>
      </c>
    </row>
    <row r="115" spans="3:9" x14ac:dyDescent="0.25">
      <c r="C115" s="26">
        <v>94</v>
      </c>
      <c r="D115" s="26">
        <f t="shared" si="1"/>
        <v>1.8800000000000012</v>
      </c>
      <c r="E115" s="26">
        <v>0</v>
      </c>
      <c r="F115" s="26">
        <f>EXP(-'Ulazni Podaci'!$F$9*'Ulazni Podaci'!$H$13*I115)*($N$56*SIN('Ulazni Podaci'!$H$14*I115)+$N$57*COS('Ulazni Podaci'!$H$14*I115))</f>
        <v>-1.1872847348482018E-2</v>
      </c>
      <c r="I115" s="26">
        <f t="shared" si="2"/>
        <v>1.2800000000000007</v>
      </c>
    </row>
    <row r="116" spans="3:9" x14ac:dyDescent="0.25">
      <c r="C116" s="26">
        <v>95</v>
      </c>
      <c r="D116" s="26">
        <f t="shared" si="1"/>
        <v>1.9000000000000012</v>
      </c>
      <c r="E116" s="26">
        <v>0</v>
      </c>
      <c r="F116" s="26">
        <f>EXP(-'Ulazni Podaci'!$F$9*'Ulazni Podaci'!$H$13*I116)*($N$56*SIN('Ulazni Podaci'!$H$14*I116)+$N$57*COS('Ulazni Podaci'!$H$14*I116))</f>
        <v>-1.4688902981900872E-2</v>
      </c>
      <c r="I116" s="26">
        <f t="shared" si="2"/>
        <v>1.3000000000000007</v>
      </c>
    </row>
    <row r="117" spans="3:9" x14ac:dyDescent="0.25">
      <c r="C117" s="26">
        <v>96</v>
      </c>
      <c r="D117" s="26">
        <f t="shared" si="1"/>
        <v>1.9200000000000013</v>
      </c>
      <c r="E117" s="26">
        <v>0</v>
      </c>
      <c r="F117" s="26">
        <f>EXP(-'Ulazni Podaci'!$F$9*'Ulazni Podaci'!$H$13*I117)*($N$56*SIN('Ulazni Podaci'!$H$14*I117)+$N$57*COS('Ulazni Podaci'!$H$14*I117))</f>
        <v>-1.7240028047541028E-2</v>
      </c>
      <c r="I117" s="26">
        <f t="shared" si="2"/>
        <v>1.3200000000000007</v>
      </c>
    </row>
    <row r="118" spans="3:9" x14ac:dyDescent="0.25">
      <c r="C118" s="26">
        <v>97</v>
      </c>
      <c r="D118" s="26">
        <f t="shared" ref="D118:D181" si="3">D117+$H$10</f>
        <v>1.9400000000000013</v>
      </c>
      <c r="E118" s="26">
        <v>0</v>
      </c>
      <c r="F118" s="26">
        <f>EXP(-'Ulazni Podaci'!$F$9*'Ulazni Podaci'!$H$13*I118)*($N$56*SIN('Ulazni Podaci'!$H$14*I118)+$N$57*COS('Ulazni Podaci'!$H$14*I118))</f>
        <v>-1.9489617804270103E-2</v>
      </c>
      <c r="I118" s="26">
        <f t="shared" ref="I118:I181" si="4">I117+$H$10</f>
        <v>1.3400000000000007</v>
      </c>
    </row>
    <row r="119" spans="3:9" x14ac:dyDescent="0.25">
      <c r="C119" s="26">
        <v>98</v>
      </c>
      <c r="D119" s="26">
        <f t="shared" si="3"/>
        <v>1.9600000000000013</v>
      </c>
      <c r="E119" s="26">
        <v>0</v>
      </c>
      <c r="F119" s="26">
        <f>EXP(-'Ulazni Podaci'!$F$9*'Ulazni Podaci'!$H$13*I119)*($N$56*SIN('Ulazni Podaci'!$H$14*I119)+$N$57*COS('Ulazni Podaci'!$H$14*I119))</f>
        <v>-2.1406241482742262E-2</v>
      </c>
      <c r="I119" s="26">
        <f t="shared" si="4"/>
        <v>1.3600000000000008</v>
      </c>
    </row>
    <row r="120" spans="3:9" x14ac:dyDescent="0.25">
      <c r="C120" s="26">
        <v>99</v>
      </c>
      <c r="D120" s="26">
        <f t="shared" si="3"/>
        <v>1.9800000000000013</v>
      </c>
      <c r="E120" s="26">
        <v>0</v>
      </c>
      <c r="F120" s="26">
        <f>EXP(-'Ulazni Podaci'!$F$9*'Ulazni Podaci'!$H$13*I120)*($N$56*SIN('Ulazni Podaci'!$H$14*I120)+$N$57*COS('Ulazni Podaci'!$H$14*I120))</f>
        <v>-2.2964069439192405E-2</v>
      </c>
      <c r="I120" s="26">
        <f t="shared" si="4"/>
        <v>1.3800000000000008</v>
      </c>
    </row>
    <row r="121" spans="3:9" x14ac:dyDescent="0.25">
      <c r="C121" s="26">
        <v>100</v>
      </c>
      <c r="D121" s="26">
        <f t="shared" si="3"/>
        <v>2.0000000000000013</v>
      </c>
      <c r="E121" s="26">
        <v>0</v>
      </c>
      <c r="F121" s="26">
        <f>EXP(-'Ulazni Podaci'!$F$9*'Ulazni Podaci'!$H$13*I121)*($N$56*SIN('Ulazni Podaci'!$H$14*I121)+$N$57*COS('Ulazni Podaci'!$H$14*I121))</f>
        <v>-2.4143207354876822E-2</v>
      </c>
      <c r="I121" s="26">
        <f t="shared" si="4"/>
        <v>1.4000000000000008</v>
      </c>
    </row>
    <row r="122" spans="3:9" x14ac:dyDescent="0.25">
      <c r="C122" s="26">
        <v>101</v>
      </c>
      <c r="D122" s="26">
        <f t="shared" si="3"/>
        <v>2.0200000000000014</v>
      </c>
      <c r="E122" s="26">
        <v>0</v>
      </c>
      <c r="F122" s="26">
        <f>EXP(-'Ulazni Podaci'!$F$9*'Ulazni Podaci'!$H$13*I122)*($N$56*SIN('Ulazni Podaci'!$H$14*I122)+$N$57*COS('Ulazni Podaci'!$H$14*I122))</f>
        <v>-2.4929933412656469E-2</v>
      </c>
      <c r="I122" s="26">
        <f t="shared" si="4"/>
        <v>1.4200000000000008</v>
      </c>
    </row>
    <row r="123" spans="3:9" x14ac:dyDescent="0.25">
      <c r="C123" s="26">
        <v>102</v>
      </c>
      <c r="D123" s="26">
        <f t="shared" si="3"/>
        <v>2.0400000000000014</v>
      </c>
      <c r="E123" s="26">
        <v>0</v>
      </c>
      <c r="F123" s="26">
        <f>EXP(-'Ulazni Podaci'!$F$9*'Ulazni Podaci'!$H$13*I123)*($N$56*SIN('Ulazni Podaci'!$H$14*I123)+$N$57*COS('Ulazni Podaci'!$H$14*I123))</f>
        <v>-2.5316835950819055E-2</v>
      </c>
      <c r="I123" s="26">
        <f t="shared" si="4"/>
        <v>1.4400000000000008</v>
      </c>
    </row>
    <row r="124" spans="3:9" x14ac:dyDescent="0.25">
      <c r="C124" s="26">
        <v>103</v>
      </c>
      <c r="D124" s="26">
        <f t="shared" si="3"/>
        <v>2.0600000000000014</v>
      </c>
      <c r="E124" s="26">
        <v>0</v>
      </c>
      <c r="F124" s="26">
        <f>EXP(-'Ulazni Podaci'!$F$9*'Ulazni Podaci'!$H$13*I124)*($N$56*SIN('Ulazni Podaci'!$H$14*I124)+$N$57*COS('Ulazni Podaci'!$H$14*I124))</f>
        <v>-2.5302850682378013E-2</v>
      </c>
      <c r="I124" s="26">
        <f t="shared" si="4"/>
        <v>1.4600000000000009</v>
      </c>
    </row>
    <row r="125" spans="3:9" x14ac:dyDescent="0.25">
      <c r="C125" s="26">
        <v>104</v>
      </c>
      <c r="D125" s="26">
        <f t="shared" si="3"/>
        <v>2.0800000000000014</v>
      </c>
      <c r="E125" s="26">
        <v>0</v>
      </c>
      <c r="F125" s="26">
        <f>EXP(-'Ulazni Podaci'!$F$9*'Ulazni Podaci'!$H$13*I125)*($N$56*SIN('Ulazni Podaci'!$H$14*I125)+$N$57*COS('Ulazni Podaci'!$H$14*I125))</f>
        <v>-2.4893198150674634E-2</v>
      </c>
      <c r="I125" s="26">
        <f t="shared" si="4"/>
        <v>1.4800000000000009</v>
      </c>
    </row>
    <row r="126" spans="3:9" x14ac:dyDescent="0.25">
      <c r="C126" s="26">
        <v>105</v>
      </c>
      <c r="D126" s="26">
        <f t="shared" si="3"/>
        <v>2.1000000000000014</v>
      </c>
      <c r="E126" s="26">
        <v>0</v>
      </c>
      <c r="F126" s="26">
        <f>EXP(-'Ulazni Podaci'!$F$9*'Ulazni Podaci'!$H$13*I126)*($N$56*SIN('Ulazni Podaci'!$H$14*I126)+$N$57*COS('Ulazni Podaci'!$H$14*I126))</f>
        <v>-2.4099223644459111E-2</v>
      </c>
      <c r="I126" s="26">
        <f t="shared" si="4"/>
        <v>1.5000000000000009</v>
      </c>
    </row>
    <row r="127" spans="3:9" x14ac:dyDescent="0.25">
      <c r="C127" s="26">
        <v>106</v>
      </c>
      <c r="D127" s="26">
        <f t="shared" si="3"/>
        <v>2.1200000000000014</v>
      </c>
      <c r="E127" s="26">
        <v>0</v>
      </c>
      <c r="F127" s="26">
        <f>EXP(-'Ulazni Podaci'!$F$9*'Ulazni Podaci'!$H$13*I127)*($N$56*SIN('Ulazni Podaci'!$H$14*I127)+$N$57*COS('Ulazni Podaci'!$H$14*I127))</f>
        <v>-2.2938143293827606E-2</v>
      </c>
      <c r="I127" s="26">
        <f t="shared" si="4"/>
        <v>1.5200000000000009</v>
      </c>
    </row>
    <row r="128" spans="3:9" x14ac:dyDescent="0.25">
      <c r="C128" s="26">
        <v>107</v>
      </c>
      <c r="D128" s="26">
        <f t="shared" si="3"/>
        <v>2.1400000000000015</v>
      </c>
      <c r="E128" s="26">
        <v>0</v>
      </c>
      <c r="F128" s="26">
        <f>EXP(-'Ulazni Podaci'!$F$9*'Ulazni Podaci'!$H$13*I128)*($N$56*SIN('Ulazni Podaci'!$H$14*I128)+$N$57*COS('Ulazni Podaci'!$H$14*I128))</f>
        <v>-2.1432701489683046E-2</v>
      </c>
      <c r="I128" s="26">
        <f t="shared" si="4"/>
        <v>1.5400000000000009</v>
      </c>
    </row>
    <row r="129" spans="3:9" x14ac:dyDescent="0.25">
      <c r="C129" s="26">
        <v>108</v>
      </c>
      <c r="D129" s="26">
        <f t="shared" si="3"/>
        <v>2.1600000000000015</v>
      </c>
      <c r="E129" s="26">
        <v>0</v>
      </c>
      <c r="F129" s="26">
        <f>EXP(-'Ulazni Podaci'!$F$9*'Ulazni Podaci'!$H$13*I129)*($N$56*SIN('Ulazni Podaci'!$H$14*I129)+$N$57*COS('Ulazni Podaci'!$H$14*I129))</f>
        <v>-1.9610746092493039E-2</v>
      </c>
      <c r="I129" s="26">
        <f t="shared" si="4"/>
        <v>1.5600000000000009</v>
      </c>
    </row>
    <row r="130" spans="3:9" x14ac:dyDescent="0.25">
      <c r="C130" s="26">
        <v>109</v>
      </c>
      <c r="D130" s="26">
        <f t="shared" si="3"/>
        <v>2.1800000000000015</v>
      </c>
      <c r="E130" s="26">
        <v>0</v>
      </c>
      <c r="F130" s="26">
        <f>EXP(-'Ulazni Podaci'!$F$9*'Ulazni Podaci'!$H$13*I130)*($N$56*SIN('Ulazni Podaci'!$H$14*I130)+$N$57*COS('Ulazni Podaci'!$H$14*I130))</f>
        <v>-1.7504729101563008E-2</v>
      </c>
      <c r="I130" s="26">
        <f t="shared" si="4"/>
        <v>1.580000000000001</v>
      </c>
    </row>
    <row r="131" spans="3:9" x14ac:dyDescent="0.25">
      <c r="C131" s="26">
        <v>110</v>
      </c>
      <c r="D131" s="26">
        <f t="shared" si="3"/>
        <v>2.2000000000000015</v>
      </c>
      <c r="E131" s="26">
        <v>0</v>
      </c>
      <c r="F131" s="26">
        <f>EXP(-'Ulazni Podaci'!$F$9*'Ulazni Podaci'!$H$13*I131)*($N$56*SIN('Ulazni Podaci'!$H$14*I131)+$N$57*COS('Ulazni Podaci'!$H$14*I131))</f>
        <v>-1.5151141526439585E-2</v>
      </c>
      <c r="I131" s="26">
        <f t="shared" si="4"/>
        <v>1.600000000000001</v>
      </c>
    </row>
    <row r="132" spans="3:9" x14ac:dyDescent="0.25">
      <c r="C132" s="26">
        <v>111</v>
      </c>
      <c r="D132" s="26">
        <f t="shared" si="3"/>
        <v>2.2200000000000015</v>
      </c>
      <c r="E132" s="26">
        <v>0</v>
      </c>
      <c r="F132" s="26">
        <f>EXP(-'Ulazni Podaci'!$F$9*'Ulazni Podaci'!$H$13*I132)*($N$56*SIN('Ulazni Podaci'!$H$14*I132)+$N$57*COS('Ulazni Podaci'!$H$14*I132))</f>
        <v>-1.2589892122344341E-2</v>
      </c>
      <c r="I132" s="26">
        <f t="shared" si="4"/>
        <v>1.620000000000001</v>
      </c>
    </row>
    <row r="133" spans="3:9" x14ac:dyDescent="0.25">
      <c r="C133" s="26">
        <v>112</v>
      </c>
      <c r="D133" s="26">
        <f t="shared" si="3"/>
        <v>2.2400000000000015</v>
      </c>
      <c r="E133" s="26">
        <v>0</v>
      </c>
      <c r="F133" s="26">
        <f>EXP(-'Ulazni Podaci'!$F$9*'Ulazni Podaci'!$H$13*I133)*($N$56*SIN('Ulazni Podaci'!$H$14*I133)+$N$57*COS('Ulazni Podaci'!$H$14*I133))</f>
        <v>-9.8636404091889899E-3</v>
      </c>
      <c r="I133" s="26">
        <f t="shared" si="4"/>
        <v>1.640000000000001</v>
      </c>
    </row>
    <row r="134" spans="3:9" x14ac:dyDescent="0.25">
      <c r="C134" s="26">
        <v>113</v>
      </c>
      <c r="D134" s="26">
        <f t="shared" si="3"/>
        <v>2.2600000000000016</v>
      </c>
      <c r="E134" s="26">
        <v>0</v>
      </c>
      <c r="F134" s="26">
        <f>EXP(-'Ulazni Podaci'!$F$9*'Ulazni Podaci'!$H$13*I134)*($N$56*SIN('Ulazni Podaci'!$H$14*I134)+$N$57*COS('Ulazni Podaci'!$H$14*I134))</f>
        <v>-7.0170949789175518E-3</v>
      </c>
      <c r="I134" s="26">
        <f t="shared" si="4"/>
        <v>1.660000000000001</v>
      </c>
    </row>
    <row r="135" spans="3:9" x14ac:dyDescent="0.25">
      <c r="C135" s="26">
        <v>114</v>
      </c>
      <c r="D135" s="26">
        <f t="shared" si="3"/>
        <v>2.2800000000000016</v>
      </c>
      <c r="E135" s="26">
        <v>0</v>
      </c>
      <c r="F135" s="26">
        <f>EXP(-'Ulazni Podaci'!$F$9*'Ulazni Podaci'!$H$13*I135)*($N$56*SIN('Ulazni Podaci'!$H$14*I135)+$N$57*COS('Ulazni Podaci'!$H$14*I135))</f>
        <v>-4.0962885016512379E-3</v>
      </c>
      <c r="I135" s="26">
        <f t="shared" si="4"/>
        <v>1.680000000000001</v>
      </c>
    </row>
    <row r="136" spans="3:9" x14ac:dyDescent="0.25">
      <c r="C136" s="26">
        <v>115</v>
      </c>
      <c r="D136" s="26">
        <f t="shared" si="3"/>
        <v>2.3000000000000016</v>
      </c>
      <c r="E136" s="26">
        <v>0</v>
      </c>
      <c r="F136" s="26">
        <f>EXP(-'Ulazni Podaci'!$F$9*'Ulazni Podaci'!$H$13*I136)*($N$56*SIN('Ulazni Podaci'!$H$14*I136)+$N$57*COS('Ulazni Podaci'!$H$14*I136))</f>
        <v>-1.1478410632761254E-3</v>
      </c>
      <c r="I136" s="26">
        <f t="shared" si="4"/>
        <v>1.7000000000000011</v>
      </c>
    </row>
    <row r="137" spans="3:9" x14ac:dyDescent="0.25">
      <c r="C137" s="26">
        <v>116</v>
      </c>
      <c r="D137" s="26">
        <f t="shared" si="3"/>
        <v>2.3200000000000016</v>
      </c>
      <c r="E137" s="26">
        <v>0</v>
      </c>
      <c r="F137" s="26">
        <f>EXP(-'Ulazni Podaci'!$F$9*'Ulazni Podaci'!$H$13*I137)*($N$56*SIN('Ulazni Podaci'!$H$14*I137)+$N$57*COS('Ulazni Podaci'!$H$14*I137))</f>
        <v>1.7817764954796858E-3</v>
      </c>
      <c r="I137" s="26">
        <f t="shared" si="4"/>
        <v>1.7200000000000011</v>
      </c>
    </row>
    <row r="138" spans="3:9" x14ac:dyDescent="0.25">
      <c r="C138" s="26">
        <v>117</v>
      </c>
      <c r="D138" s="26">
        <f t="shared" si="3"/>
        <v>2.3400000000000016</v>
      </c>
      <c r="E138" s="26">
        <v>0</v>
      </c>
      <c r="F138" s="26">
        <f>EXP(-'Ulazni Podaci'!$F$9*'Ulazni Podaci'!$H$13*I138)*($N$56*SIN('Ulazni Podaci'!$H$14*I138)+$N$57*COS('Ulazni Podaci'!$H$14*I138))</f>
        <v>4.6469677140597463E-3</v>
      </c>
      <c r="I138" s="26">
        <f t="shared" si="4"/>
        <v>1.7400000000000011</v>
      </c>
    </row>
    <row r="139" spans="3:9" x14ac:dyDescent="0.25">
      <c r="C139" s="26">
        <v>118</v>
      </c>
      <c r="D139" s="26">
        <f t="shared" si="3"/>
        <v>2.3600000000000017</v>
      </c>
      <c r="E139" s="26">
        <v>0</v>
      </c>
      <c r="F139" s="26">
        <f>EXP(-'Ulazni Podaci'!$F$9*'Ulazni Podaci'!$H$13*I139)*($N$56*SIN('Ulazni Podaci'!$H$14*I139)+$N$57*COS('Ulazni Podaci'!$H$14*I139))</f>
        <v>7.4037129208624729E-3</v>
      </c>
      <c r="I139" s="26">
        <f t="shared" si="4"/>
        <v>1.7600000000000011</v>
      </c>
    </row>
    <row r="140" spans="3:9" x14ac:dyDescent="0.25">
      <c r="C140" s="26">
        <v>119</v>
      </c>
      <c r="D140" s="26">
        <f t="shared" si="3"/>
        <v>2.3800000000000017</v>
      </c>
      <c r="E140" s="26">
        <v>0</v>
      </c>
      <c r="F140" s="26">
        <f>EXP(-'Ulazni Podaci'!$F$9*'Ulazni Podaci'!$H$13*I140)*($N$56*SIN('Ulazni Podaci'!$H$14*I140)+$N$57*COS('Ulazni Podaci'!$H$14*I140))</f>
        <v>1.0010238210750538E-2</v>
      </c>
      <c r="I140" s="26">
        <f t="shared" si="4"/>
        <v>1.7800000000000011</v>
      </c>
    </row>
    <row r="141" spans="3:9" x14ac:dyDescent="0.25">
      <c r="C141" s="26">
        <v>120</v>
      </c>
      <c r="D141" s="26">
        <f t="shared" si="3"/>
        <v>2.4000000000000017</v>
      </c>
      <c r="E141" s="26">
        <v>0</v>
      </c>
      <c r="F141" s="26">
        <f>EXP(-'Ulazni Podaci'!$F$9*'Ulazni Podaci'!$H$13*I141)*($N$56*SIN('Ulazni Podaci'!$H$14*I141)+$N$57*COS('Ulazni Podaci'!$H$14*I141))</f>
        <v>1.2427640942808521E-2</v>
      </c>
      <c r="I141" s="26">
        <f t="shared" si="4"/>
        <v>1.8000000000000012</v>
      </c>
    </row>
    <row r="142" spans="3:9" x14ac:dyDescent="0.25">
      <c r="C142" s="26">
        <v>121</v>
      </c>
      <c r="D142" s="26">
        <f t="shared" si="3"/>
        <v>2.4200000000000017</v>
      </c>
      <c r="E142" s="26">
        <v>0</v>
      </c>
      <c r="F142" s="26">
        <f>EXP(-'Ulazni Podaci'!$F$9*'Ulazni Podaci'!$H$13*I142)*($N$56*SIN('Ulazni Podaci'!$H$14*I142)+$N$57*COS('Ulazni Podaci'!$H$14*I142))</f>
        <v>1.4620462515448171E-2</v>
      </c>
      <c r="I142" s="26">
        <f t="shared" si="4"/>
        <v>1.8200000000000012</v>
      </c>
    </row>
    <row r="143" spans="3:9" x14ac:dyDescent="0.25">
      <c r="C143" s="26">
        <v>122</v>
      </c>
      <c r="D143" s="26">
        <f t="shared" si="3"/>
        <v>2.4400000000000017</v>
      </c>
      <c r="E143" s="26">
        <v>0</v>
      </c>
      <c r="F143" s="26">
        <f>EXP(-'Ulazni Podaci'!$F$9*'Ulazni Podaci'!$H$13*I143)*($N$56*SIN('Ulazni Podaci'!$H$14*I143)+$N$57*COS('Ulazni Podaci'!$H$14*I143))</f>
        <v>1.655720011608286E-2</v>
      </c>
      <c r="I143" s="26">
        <f t="shared" si="4"/>
        <v>1.8400000000000012</v>
      </c>
    </row>
    <row r="144" spans="3:9" x14ac:dyDescent="0.25">
      <c r="C144" s="26">
        <v>123</v>
      </c>
      <c r="D144" s="26">
        <f t="shared" si="3"/>
        <v>2.4600000000000017</v>
      </c>
      <c r="E144" s="26">
        <v>0</v>
      </c>
      <c r="F144" s="26">
        <f>EXP(-'Ulazni Podaci'!$F$9*'Ulazni Podaci'!$H$13*I144)*($N$56*SIN('Ulazni Podaci'!$H$14*I144)+$N$57*COS('Ulazni Podaci'!$H$14*I144))</f>
        <v>1.8210750200874194E-2</v>
      </c>
      <c r="I144" s="26">
        <f t="shared" si="4"/>
        <v>1.8600000000000012</v>
      </c>
    </row>
    <row r="145" spans="3:9" x14ac:dyDescent="0.25">
      <c r="C145" s="26">
        <v>124</v>
      </c>
      <c r="D145" s="26">
        <f t="shared" si="3"/>
        <v>2.4800000000000018</v>
      </c>
      <c r="E145" s="26">
        <v>0</v>
      </c>
      <c r="F145" s="26">
        <f>EXP(-'Ulazni Podaci'!$F$9*'Ulazni Podaci'!$H$13*I145)*($N$56*SIN('Ulazni Podaci'!$H$14*I145)+$N$57*COS('Ulazni Podaci'!$H$14*I145))</f>
        <v>1.9558777618468467E-2</v>
      </c>
      <c r="I145" s="26">
        <f t="shared" si="4"/>
        <v>1.8800000000000012</v>
      </c>
    </row>
    <row r="146" spans="3:9" x14ac:dyDescent="0.25">
      <c r="C146" s="26">
        <v>125</v>
      </c>
      <c r="D146" s="26">
        <f t="shared" si="3"/>
        <v>2.5000000000000018</v>
      </c>
      <c r="E146" s="26">
        <v>0</v>
      </c>
      <c r="F146" s="26">
        <f>EXP(-'Ulazni Podaci'!$F$9*'Ulazni Podaci'!$H$13*I146)*($N$56*SIN('Ulazni Podaci'!$H$14*I146)+$N$57*COS('Ulazni Podaci'!$H$14*I146))</f>
        <v>2.0584005530810089E-2</v>
      </c>
      <c r="I146" s="26">
        <f t="shared" si="4"/>
        <v>1.9000000000000012</v>
      </c>
    </row>
    <row r="147" spans="3:9" x14ac:dyDescent="0.25">
      <c r="C147" s="26">
        <v>126</v>
      </c>
      <c r="D147" s="26">
        <f t="shared" si="3"/>
        <v>2.5200000000000018</v>
      </c>
      <c r="E147" s="26">
        <v>0</v>
      </c>
      <c r="F147" s="26">
        <f>EXP(-'Ulazni Podaci'!$F$9*'Ulazni Podaci'!$H$13*I147)*($N$56*SIN('Ulazni Podaci'!$H$14*I147)+$N$57*COS('Ulazni Podaci'!$H$14*I147))</f>
        <v>2.127442258365669E-2</v>
      </c>
      <c r="I147" s="26">
        <f t="shared" si="4"/>
        <v>1.9200000000000013</v>
      </c>
    </row>
    <row r="148" spans="3:9" x14ac:dyDescent="0.25">
      <c r="C148" s="26">
        <v>127</v>
      </c>
      <c r="D148" s="26">
        <f t="shared" si="3"/>
        <v>2.5400000000000018</v>
      </c>
      <c r="E148" s="26">
        <v>0</v>
      </c>
      <c r="F148" s="26">
        <f>EXP(-'Ulazni Podaci'!$F$9*'Ulazni Podaci'!$H$13*I148)*($N$56*SIN('Ulazni Podaci'!$H$14*I148)+$N$57*COS('Ulazni Podaci'!$H$14*I148))</f>
        <v>2.1623405118238414E-2</v>
      </c>
      <c r="I148" s="26">
        <f t="shared" si="4"/>
        <v>1.9400000000000013</v>
      </c>
    </row>
    <row r="149" spans="3:9" x14ac:dyDescent="0.25">
      <c r="C149" s="26">
        <v>128</v>
      </c>
      <c r="D149" s="26">
        <f t="shared" si="3"/>
        <v>2.5600000000000018</v>
      </c>
      <c r="E149" s="26">
        <v>0</v>
      </c>
      <c r="F149" s="26">
        <f>EXP(-'Ulazni Podaci'!$F$9*'Ulazni Podaci'!$H$13*I149)*($N$56*SIN('Ulazni Podaci'!$H$14*I149)+$N$57*COS('Ulazni Podaci'!$H$14*I149))</f>
        <v>2.1629753572168613E-2</v>
      </c>
      <c r="I149" s="26">
        <f t="shared" si="4"/>
        <v>1.9600000000000013</v>
      </c>
    </row>
    <row r="150" spans="3:9" x14ac:dyDescent="0.25">
      <c r="C150" s="26">
        <v>129</v>
      </c>
      <c r="D150" s="26">
        <f t="shared" si="3"/>
        <v>2.5800000000000018</v>
      </c>
      <c r="E150" s="26">
        <v>0</v>
      </c>
      <c r="F150" s="26">
        <f>EXP(-'Ulazni Podaci'!$F$9*'Ulazni Podaci'!$H$13*I150)*($N$56*SIN('Ulazni Podaci'!$H$14*I150)+$N$57*COS('Ulazni Podaci'!$H$14*I150))</f>
        <v>2.1297643570779484E-2</v>
      </c>
      <c r="I150" s="26">
        <f t="shared" si="4"/>
        <v>1.9800000000000013</v>
      </c>
    </row>
    <row r="151" spans="3:9" x14ac:dyDescent="0.25">
      <c r="C151" s="26">
        <v>130</v>
      </c>
      <c r="D151" s="26">
        <f t="shared" si="3"/>
        <v>2.6000000000000019</v>
      </c>
      <c r="E151" s="26">
        <v>0</v>
      </c>
      <c r="F151" s="26">
        <f>EXP(-'Ulazni Podaci'!$F$9*'Ulazni Podaci'!$H$13*I151)*($N$56*SIN('Ulazni Podaci'!$H$14*I151)+$N$57*COS('Ulazni Podaci'!$H$14*I151))</f>
        <v>2.0636493538398921E-2</v>
      </c>
      <c r="I151" s="26">
        <f t="shared" si="4"/>
        <v>2.0000000000000013</v>
      </c>
    </row>
    <row r="152" spans="3:9" x14ac:dyDescent="0.25">
      <c r="C152" s="26">
        <v>131</v>
      </c>
      <c r="D152" s="26">
        <f t="shared" si="3"/>
        <v>2.6200000000000019</v>
      </c>
      <c r="E152" s="26">
        <v>0</v>
      </c>
      <c r="F152" s="26">
        <f>EXP(-'Ulazni Podaci'!$F$9*'Ulazni Podaci'!$H$13*I152)*($N$56*SIN('Ulazni Podaci'!$H$14*I152)+$N$57*COS('Ulazni Podaci'!$H$14*I152))</f>
        <v>1.9660751942233903E-2</v>
      </c>
      <c r="I152" s="26">
        <f t="shared" si="4"/>
        <v>2.0200000000000014</v>
      </c>
    </row>
    <row r="153" spans="3:9" x14ac:dyDescent="0.25">
      <c r="C153" s="26">
        <v>132</v>
      </c>
      <c r="D153" s="26">
        <f t="shared" si="3"/>
        <v>2.6400000000000019</v>
      </c>
      <c r="E153" s="26">
        <v>0</v>
      </c>
      <c r="F153" s="26">
        <f>EXP(-'Ulazni Podaci'!$F$9*'Ulazni Podaci'!$H$13*I153)*($N$56*SIN('Ulazni Podaci'!$H$14*I153)+$N$57*COS('Ulazni Podaci'!$H$14*I153))</f>
        <v>1.8389608499969956E-2</v>
      </c>
      <c r="I153" s="26">
        <f t="shared" si="4"/>
        <v>2.0400000000000014</v>
      </c>
    </row>
    <row r="154" spans="3:9" x14ac:dyDescent="0.25">
      <c r="C154" s="26">
        <v>133</v>
      </c>
      <c r="D154" s="26">
        <f t="shared" si="3"/>
        <v>2.6600000000000019</v>
      </c>
      <c r="E154" s="26">
        <v>0</v>
      </c>
      <c r="F154" s="26">
        <f>EXP(-'Ulazni Podaci'!$F$9*'Ulazni Podaci'!$H$13*I154)*($N$56*SIN('Ulazni Podaci'!$H$14*I154)+$N$57*COS('Ulazni Podaci'!$H$14*I154))</f>
        <v>1.6846634817681942E-2</v>
      </c>
      <c r="I154" s="26">
        <f t="shared" si="4"/>
        <v>2.0600000000000014</v>
      </c>
    </row>
    <row r="155" spans="3:9" x14ac:dyDescent="0.25">
      <c r="C155" s="26">
        <v>134</v>
      </c>
      <c r="D155" s="26">
        <f t="shared" si="3"/>
        <v>2.6800000000000019</v>
      </c>
      <c r="E155" s="26">
        <v>0</v>
      </c>
      <c r="F155" s="26">
        <f>EXP(-'Ulazni Podaci'!$F$9*'Ulazni Podaci'!$H$13*I155)*($N$56*SIN('Ulazni Podaci'!$H$14*I155)+$N$57*COS('Ulazni Podaci'!$H$14*I155))</f>
        <v>1.5059360960449381E-2</v>
      </c>
      <c r="I155" s="26">
        <f t="shared" si="4"/>
        <v>2.0800000000000014</v>
      </c>
    </row>
    <row r="156" spans="3:9" x14ac:dyDescent="0.25">
      <c r="C156" s="26">
        <v>135</v>
      </c>
      <c r="D156" s="26">
        <f t="shared" si="3"/>
        <v>2.700000000000002</v>
      </c>
      <c r="E156" s="26">
        <v>0</v>
      </c>
      <c r="F156" s="26">
        <f>EXP(-'Ulazni Podaci'!$F$9*'Ulazni Podaci'!$H$13*I156)*($N$56*SIN('Ulazni Podaci'!$H$14*I156)+$N$57*COS('Ulazni Podaci'!$H$14*I156))</f>
        <v>1.305879537922002E-2</v>
      </c>
      <c r="I156" s="26">
        <f t="shared" si="4"/>
        <v>2.1000000000000014</v>
      </c>
    </row>
    <row r="157" spans="3:9" x14ac:dyDescent="0.25">
      <c r="C157" s="26">
        <v>136</v>
      </c>
      <c r="D157" s="26">
        <f t="shared" si="3"/>
        <v>2.720000000000002</v>
      </c>
      <c r="E157" s="26">
        <v>0</v>
      </c>
      <c r="F157" s="26">
        <f>EXP(-'Ulazni Podaci'!$F$9*'Ulazni Podaci'!$H$13*I157)*($N$56*SIN('Ulazni Podaci'!$H$14*I157)+$N$57*COS('Ulazni Podaci'!$H$14*I157))</f>
        <v>1.0878896410988045E-2</v>
      </c>
      <c r="I157" s="26">
        <f t="shared" si="4"/>
        <v>2.1200000000000014</v>
      </c>
    </row>
    <row r="158" spans="3:9" x14ac:dyDescent="0.25">
      <c r="C158" s="26">
        <v>137</v>
      </c>
      <c r="D158" s="26">
        <f t="shared" si="3"/>
        <v>2.740000000000002</v>
      </c>
      <c r="E158" s="26">
        <v>0</v>
      </c>
      <c r="F158" s="26">
        <f>EXP(-'Ulazni Podaci'!$F$9*'Ulazni Podaci'!$H$13*I158)*($N$56*SIN('Ulazni Podaci'!$H$14*I158)+$N$57*COS('Ulazni Podaci'!$H$14*I158))</f>
        <v>8.5560042244254095E-3</v>
      </c>
      <c r="I158" s="26">
        <f t="shared" si="4"/>
        <v>2.1400000000000015</v>
      </c>
    </row>
    <row r="159" spans="3:9" x14ac:dyDescent="0.25">
      <c r="C159" s="26">
        <v>138</v>
      </c>
      <c r="D159" s="26">
        <f t="shared" si="3"/>
        <v>2.760000000000002</v>
      </c>
      <c r="E159" s="26">
        <v>0</v>
      </c>
      <c r="F159" s="26">
        <f>EXP(-'Ulazni Podaci'!$F$9*'Ulazni Podaci'!$H$13*I159)*($N$56*SIN('Ulazni Podaci'!$H$14*I159)+$N$57*COS('Ulazni Podaci'!$H$14*I159))</f>
        <v>6.128242591208248E-3</v>
      </c>
      <c r="I159" s="26">
        <f t="shared" si="4"/>
        <v>2.1600000000000015</v>
      </c>
    </row>
    <row r="160" spans="3:9" x14ac:dyDescent="0.25">
      <c r="C160" s="26">
        <v>139</v>
      </c>
      <c r="D160" s="26">
        <f t="shared" si="3"/>
        <v>2.780000000000002</v>
      </c>
      <c r="E160" s="26">
        <v>0</v>
      </c>
      <c r="F160" s="26">
        <f>EXP(-'Ulazni Podaci'!$F$9*'Ulazni Podaci'!$H$13*I160)*($N$56*SIN('Ulazni Podaci'!$H$14*I160)+$N$57*COS('Ulazni Podaci'!$H$14*I160))</f>
        <v>3.6349002182967439E-3</v>
      </c>
      <c r="I160" s="26">
        <f t="shared" si="4"/>
        <v>2.1800000000000015</v>
      </c>
    </row>
    <row r="161" spans="3:9" x14ac:dyDescent="0.25">
      <c r="C161" s="26">
        <v>140</v>
      </c>
      <c r="D161" s="26">
        <f t="shared" si="3"/>
        <v>2.800000000000002</v>
      </c>
      <c r="E161" s="26">
        <v>0</v>
      </c>
      <c r="F161" s="26">
        <f>EXP(-'Ulazni Podaci'!$F$9*'Ulazni Podaci'!$H$13*I161)*($N$56*SIN('Ulazni Podaci'!$H$14*I161)+$N$57*COS('Ulazni Podaci'!$H$14*I161))</f>
        <v>1.1158015747144961E-3</v>
      </c>
      <c r="I161" s="26">
        <f t="shared" si="4"/>
        <v>2.2000000000000015</v>
      </c>
    </row>
    <row r="162" spans="3:9" x14ac:dyDescent="0.25">
      <c r="C162" s="26">
        <v>141</v>
      </c>
      <c r="D162" s="26">
        <f t="shared" si="3"/>
        <v>2.8200000000000021</v>
      </c>
      <c r="E162" s="26">
        <v>0</v>
      </c>
      <c r="F162" s="26">
        <f>EXP(-'Ulazni Podaci'!$F$9*'Ulazni Podaci'!$H$13*I162)*($N$56*SIN('Ulazni Podaci'!$H$14*I162)+$N$57*COS('Ulazni Podaci'!$H$14*I162))</f>
        <v>-1.3893228132136519E-3</v>
      </c>
      <c r="I162" s="26">
        <f t="shared" si="4"/>
        <v>2.2200000000000015</v>
      </c>
    </row>
    <row r="163" spans="3:9" x14ac:dyDescent="0.25">
      <c r="C163" s="26">
        <v>142</v>
      </c>
      <c r="D163" s="26">
        <f t="shared" si="3"/>
        <v>2.8400000000000021</v>
      </c>
      <c r="E163" s="26">
        <v>0</v>
      </c>
      <c r="F163" s="26">
        <f>EXP(-'Ulazni Podaci'!$F$9*'Ulazni Podaci'!$H$13*I163)*($N$56*SIN('Ulazni Podaci'!$H$14*I163)+$N$57*COS('Ulazni Podaci'!$H$14*I163))</f>
        <v>-3.8414567403345979E-3</v>
      </c>
      <c r="I163" s="26">
        <f t="shared" si="4"/>
        <v>2.2400000000000015</v>
      </c>
    </row>
    <row r="164" spans="3:9" x14ac:dyDescent="0.25">
      <c r="C164" s="26">
        <v>143</v>
      </c>
      <c r="D164" s="26">
        <f t="shared" si="3"/>
        <v>2.8600000000000021</v>
      </c>
      <c r="E164" s="26">
        <v>0</v>
      </c>
      <c r="F164" s="26">
        <f>EXP(-'Ulazni Podaci'!$F$9*'Ulazni Podaci'!$H$13*I164)*($N$56*SIN('Ulazni Podaci'!$H$14*I164)+$N$57*COS('Ulazni Podaci'!$H$14*I164))</f>
        <v>-6.202899785913406E-3</v>
      </c>
      <c r="I164" s="26">
        <f t="shared" si="4"/>
        <v>2.2600000000000016</v>
      </c>
    </row>
    <row r="165" spans="3:9" x14ac:dyDescent="0.25">
      <c r="C165" s="26">
        <v>144</v>
      </c>
      <c r="D165" s="26">
        <f t="shared" si="3"/>
        <v>2.8800000000000021</v>
      </c>
      <c r="E165" s="26">
        <v>0</v>
      </c>
      <c r="F165" s="26">
        <f>EXP(-'Ulazni Podaci'!$F$9*'Ulazni Podaci'!$H$13*I165)*($N$56*SIN('Ulazni Podaci'!$H$14*I165)+$N$57*COS('Ulazni Podaci'!$H$14*I165))</f>
        <v>-8.4378406882679533E-3</v>
      </c>
      <c r="I165" s="26">
        <f t="shared" si="4"/>
        <v>2.2800000000000016</v>
      </c>
    </row>
    <row r="166" spans="3:9" x14ac:dyDescent="0.25">
      <c r="C166" s="26">
        <v>145</v>
      </c>
      <c r="D166" s="26">
        <f t="shared" si="3"/>
        <v>2.9000000000000021</v>
      </c>
      <c r="E166" s="26">
        <v>0</v>
      </c>
      <c r="F166" s="26">
        <f>EXP(-'Ulazni Podaci'!$F$9*'Ulazni Podaci'!$H$13*I166)*($N$56*SIN('Ulazni Podaci'!$H$14*I166)+$N$57*COS('Ulazni Podaci'!$H$14*I166))</f>
        <v>-1.0512894011282763E-2</v>
      </c>
      <c r="I166" s="26">
        <f t="shared" si="4"/>
        <v>2.3000000000000016</v>
      </c>
    </row>
    <row r="167" spans="3:9" x14ac:dyDescent="0.25">
      <c r="C167" s="26">
        <v>146</v>
      </c>
      <c r="D167" s="26">
        <f t="shared" si="3"/>
        <v>2.9200000000000021</v>
      </c>
      <c r="E167" s="26">
        <v>0</v>
      </c>
      <c r="F167" s="26">
        <f>EXP(-'Ulazni Podaci'!$F$9*'Ulazni Podaci'!$H$13*I167)*($N$56*SIN('Ulazni Podaci'!$H$14*I167)+$N$57*COS('Ulazni Podaci'!$H$14*I167))</f>
        <v>-1.2397592165102445E-2</v>
      </c>
      <c r="I167" s="26">
        <f t="shared" si="4"/>
        <v>2.3200000000000016</v>
      </c>
    </row>
    <row r="168" spans="3:9" x14ac:dyDescent="0.25">
      <c r="C168" s="26">
        <v>147</v>
      </c>
      <c r="D168" s="26">
        <f t="shared" si="3"/>
        <v>2.9400000000000022</v>
      </c>
      <c r="E168" s="26">
        <v>0</v>
      </c>
      <c r="F168" s="26">
        <f>EXP(-'Ulazni Podaci'!$F$9*'Ulazni Podaci'!$H$13*I168)*($N$56*SIN('Ulazni Podaci'!$H$14*I168)+$N$57*COS('Ulazni Podaci'!$H$14*I168))</f>
        <v>-1.4064825640789353E-2</v>
      </c>
      <c r="I168" s="26">
        <f t="shared" si="4"/>
        <v>2.3400000000000016</v>
      </c>
    </row>
    <row r="169" spans="3:9" x14ac:dyDescent="0.25">
      <c r="C169" s="26">
        <v>148</v>
      </c>
      <c r="D169" s="26">
        <f t="shared" si="3"/>
        <v>2.9600000000000022</v>
      </c>
      <c r="E169" s="26">
        <v>0</v>
      </c>
      <c r="F169" s="26">
        <f>EXP(-'Ulazni Podaci'!$F$9*'Ulazni Podaci'!$H$13*I169)*($N$56*SIN('Ulazni Podaci'!$H$14*I169)+$N$57*COS('Ulazni Podaci'!$H$14*I169))</f>
        <v>-1.5491225217963565E-2</v>
      </c>
      <c r="I169" s="26">
        <f t="shared" si="4"/>
        <v>2.3600000000000017</v>
      </c>
    </row>
    <row r="170" spans="3:9" x14ac:dyDescent="0.25">
      <c r="C170" s="26">
        <v>149</v>
      </c>
      <c r="D170" s="26">
        <f t="shared" si="3"/>
        <v>2.9800000000000022</v>
      </c>
      <c r="E170" s="26">
        <v>0</v>
      </c>
      <c r="F170" s="26">
        <f>EXP(-'Ulazni Podaci'!$F$9*'Ulazni Podaci'!$H$13*I170)*($N$56*SIN('Ulazni Podaci'!$H$14*I170)+$N$57*COS('Ulazni Podaci'!$H$14*I170))</f>
        <v>-1.6657480890094882E-2</v>
      </c>
      <c r="I170" s="26">
        <f t="shared" si="4"/>
        <v>2.3800000000000017</v>
      </c>
    </row>
    <row r="171" spans="3:9" x14ac:dyDescent="0.25">
      <c r="C171" s="26">
        <v>150</v>
      </c>
      <c r="D171" s="26">
        <f t="shared" si="3"/>
        <v>3.0000000000000022</v>
      </c>
      <c r="E171" s="26">
        <v>0</v>
      </c>
      <c r="F171" s="26">
        <f>EXP(-'Ulazni Podaci'!$F$9*'Ulazni Podaci'!$H$13*I171)*($N$56*SIN('Ulazni Podaci'!$H$14*I171)+$N$57*COS('Ulazni Podaci'!$H$14*I171))</f>
        <v>-1.7548593307684584E-2</v>
      </c>
      <c r="I171" s="26">
        <f t="shared" si="4"/>
        <v>2.4000000000000017</v>
      </c>
    </row>
    <row r="172" spans="3:9" x14ac:dyDescent="0.25">
      <c r="C172" s="26">
        <v>151</v>
      </c>
      <c r="D172" s="26">
        <f t="shared" si="3"/>
        <v>3.0200000000000022</v>
      </c>
      <c r="E172" s="26">
        <v>0</v>
      </c>
      <c r="F172" s="26">
        <f>EXP(-'Ulazni Podaci'!$F$9*'Ulazni Podaci'!$H$13*I172)*($N$56*SIN('Ulazni Podaci'!$H$14*I172)+$N$57*COS('Ulazni Podaci'!$H$14*I172))</f>
        <v>-1.8154054647673858E-2</v>
      </c>
      <c r="I172" s="26">
        <f t="shared" si="4"/>
        <v>2.4200000000000017</v>
      </c>
    </row>
    <row r="173" spans="3:9" x14ac:dyDescent="0.25">
      <c r="C173" s="26">
        <v>152</v>
      </c>
      <c r="D173" s="26">
        <f t="shared" si="3"/>
        <v>3.0400000000000023</v>
      </c>
      <c r="E173" s="26">
        <v>0</v>
      </c>
      <c r="F173" s="26">
        <f>EXP(-'Ulazni Podaci'!$F$9*'Ulazni Podaci'!$H$13*I173)*($N$56*SIN('Ulazni Podaci'!$H$14*I173)+$N$57*COS('Ulazni Podaci'!$H$14*I173))</f>
        <v>-1.8467956960057524E-2</v>
      </c>
      <c r="I173" s="26">
        <f t="shared" si="4"/>
        <v>2.4400000000000017</v>
      </c>
    </row>
    <row r="174" spans="3:9" x14ac:dyDescent="0.25">
      <c r="C174" s="26">
        <v>153</v>
      </c>
      <c r="D174" s="26">
        <f t="shared" si="3"/>
        <v>3.0600000000000023</v>
      </c>
      <c r="E174" s="26">
        <v>0</v>
      </c>
      <c r="F174" s="26">
        <f>EXP(-'Ulazni Podaci'!$F$9*'Ulazni Podaci'!$H$13*I174)*($N$56*SIN('Ulazni Podaci'!$H$14*I174)+$N$57*COS('Ulazni Podaci'!$H$14*I174))</f>
        <v>-1.848902720155644E-2</v>
      </c>
      <c r="I174" s="26">
        <f t="shared" si="4"/>
        <v>2.4600000000000017</v>
      </c>
    </row>
    <row r="175" spans="3:9" x14ac:dyDescent="0.25">
      <c r="C175" s="26">
        <v>154</v>
      </c>
      <c r="D175" s="26">
        <f t="shared" si="3"/>
        <v>3.0800000000000023</v>
      </c>
      <c r="E175" s="26">
        <v>0</v>
      </c>
      <c r="F175" s="26">
        <f>EXP(-'Ulazni Podaci'!$F$9*'Ulazni Podaci'!$H$13*I175)*($N$56*SIN('Ulazni Podaci'!$H$14*I175)+$N$57*COS('Ulazni Podaci'!$H$14*I175))</f>
        <v>-1.8220589322979746E-2</v>
      </c>
      <c r="I175" s="26">
        <f t="shared" si="4"/>
        <v>2.4800000000000018</v>
      </c>
    </row>
    <row r="176" spans="3:9" x14ac:dyDescent="0.25">
      <c r="C176" s="26">
        <v>155</v>
      </c>
      <c r="D176" s="26">
        <f t="shared" si="3"/>
        <v>3.1000000000000023</v>
      </c>
      <c r="E176" s="26">
        <v>0</v>
      </c>
      <c r="F176" s="26">
        <f>EXP(-'Ulazni Podaci'!$F$9*'Ulazni Podaci'!$H$13*I176)*($N$56*SIN('Ulazni Podaci'!$H$14*I176)+$N$57*COS('Ulazni Podaci'!$H$14*I176))</f>
        <v>-1.767045491351709E-2</v>
      </c>
      <c r="I176" s="26">
        <f t="shared" si="4"/>
        <v>2.5000000000000018</v>
      </c>
    </row>
    <row r="177" spans="3:9" x14ac:dyDescent="0.25">
      <c r="C177" s="26">
        <v>156</v>
      </c>
      <c r="D177" s="26">
        <f t="shared" si="3"/>
        <v>3.1200000000000023</v>
      </c>
      <c r="E177" s="26">
        <v>0</v>
      </c>
      <c r="F177" s="26">
        <f>EXP(-'Ulazni Podaci'!$F$9*'Ulazni Podaci'!$H$13*I177)*($N$56*SIN('Ulazni Podaci'!$H$14*I177)+$N$57*COS('Ulazni Podaci'!$H$14*I177))</f>
        <v>-1.6850745004112305E-2</v>
      </c>
      <c r="I177" s="26">
        <f t="shared" si="4"/>
        <v>2.5200000000000018</v>
      </c>
    </row>
    <row r="178" spans="3:9" x14ac:dyDescent="0.25">
      <c r="C178" s="26">
        <v>157</v>
      </c>
      <c r="D178" s="26">
        <f t="shared" si="3"/>
        <v>3.1400000000000023</v>
      </c>
      <c r="E178" s="26">
        <v>0</v>
      </c>
      <c r="F178" s="26">
        <f>EXP(-'Ulazni Podaci'!$F$9*'Ulazni Podaci'!$H$13*I178)*($N$56*SIN('Ulazni Podaci'!$H$14*I178)+$N$57*COS('Ulazni Podaci'!$H$14*I178))</f>
        <v>-1.5777646676561504E-2</v>
      </c>
      <c r="I178" s="26">
        <f t="shared" si="4"/>
        <v>2.5400000000000018</v>
      </c>
    </row>
    <row r="179" spans="3:9" x14ac:dyDescent="0.25">
      <c r="C179" s="26">
        <v>158</v>
      </c>
      <c r="D179" s="26">
        <f t="shared" si="3"/>
        <v>3.1600000000000024</v>
      </c>
      <c r="E179" s="26">
        <v>0</v>
      </c>
      <c r="F179" s="26">
        <f>EXP(-'Ulazni Podaci'!$F$9*'Ulazni Podaci'!$H$13*I179)*($N$56*SIN('Ulazni Podaci'!$H$14*I179)+$N$57*COS('Ulazni Podaci'!$H$14*I179))</f>
        <v>-1.4471109099390292E-2</v>
      </c>
      <c r="I179" s="26">
        <f t="shared" si="4"/>
        <v>2.5600000000000018</v>
      </c>
    </row>
    <row r="180" spans="3:9" x14ac:dyDescent="0.25">
      <c r="C180" s="26">
        <v>159</v>
      </c>
      <c r="D180" s="26">
        <f t="shared" si="3"/>
        <v>3.1800000000000024</v>
      </c>
      <c r="E180" s="26">
        <v>0</v>
      </c>
      <c r="F180" s="26">
        <f>EXP(-'Ulazni Podaci'!$F$9*'Ulazni Podaci'!$H$13*I180)*($N$56*SIN('Ulazni Podaci'!$H$14*I180)+$N$57*COS('Ulazni Podaci'!$H$14*I180))</f>
        <v>-1.2954484501525979E-2</v>
      </c>
      <c r="I180" s="26">
        <f t="shared" si="4"/>
        <v>2.5800000000000018</v>
      </c>
    </row>
    <row r="181" spans="3:9" x14ac:dyDescent="0.25">
      <c r="C181" s="26">
        <v>160</v>
      </c>
      <c r="D181" s="26">
        <f t="shared" si="3"/>
        <v>3.2000000000000024</v>
      </c>
      <c r="E181" s="26">
        <v>0</v>
      </c>
      <c r="F181" s="26">
        <f>EXP(-'Ulazni Podaci'!$F$9*'Ulazni Podaci'!$H$13*I181)*($N$56*SIN('Ulazni Podaci'!$H$14*I181)+$N$57*COS('Ulazni Podaci'!$H$14*I181))</f>
        <v>-1.1254120387423487E-2</v>
      </c>
      <c r="I181" s="26">
        <f t="shared" si="4"/>
        <v>2.6000000000000019</v>
      </c>
    </row>
    <row r="182" spans="3:9" x14ac:dyDescent="0.25">
      <c r="C182" s="26">
        <v>161</v>
      </c>
      <c r="D182" s="26">
        <f t="shared" ref="D182:D221" si="5">D181+$H$10</f>
        <v>3.2200000000000024</v>
      </c>
      <c r="E182" s="26">
        <v>0</v>
      </c>
      <c r="F182" s="26">
        <f>EXP(-'Ulazni Podaci'!$F$9*'Ulazni Podaci'!$H$13*I182)*($N$56*SIN('Ulazni Podaci'!$H$14*I182)+$N$57*COS('Ulazni Podaci'!$H$14*I182))</f>
        <v>-9.3989099814403079E-3</v>
      </c>
      <c r="I182" s="26">
        <f t="shared" ref="I182:I221" si="6">I181+$H$10</f>
        <v>2.6200000000000019</v>
      </c>
    </row>
    <row r="183" spans="3:9" x14ac:dyDescent="0.25">
      <c r="C183" s="26">
        <v>162</v>
      </c>
      <c r="D183" s="26">
        <f t="shared" si="5"/>
        <v>3.2400000000000024</v>
      </c>
      <c r="E183" s="26">
        <v>0</v>
      </c>
      <c r="F183" s="26">
        <f>EXP(-'Ulazni Podaci'!$F$9*'Ulazni Podaci'!$H$13*I183)*($N$56*SIN('Ulazni Podaci'!$H$14*I183)+$N$57*COS('Ulazni Podaci'!$H$14*I183))</f>
        <v>-7.419808455540796E-3</v>
      </c>
      <c r="I183" s="26">
        <f t="shared" si="6"/>
        <v>2.6400000000000019</v>
      </c>
    </row>
    <row r="184" spans="3:9" x14ac:dyDescent="0.25">
      <c r="C184" s="26">
        <v>163</v>
      </c>
      <c r="D184" s="26">
        <f t="shared" si="5"/>
        <v>3.2600000000000025</v>
      </c>
      <c r="E184" s="26">
        <v>0</v>
      </c>
      <c r="F184" s="26">
        <f>EXP(-'Ulazni Podaci'!$F$9*'Ulazni Podaci'!$H$13*I184)*($N$56*SIN('Ulazni Podaci'!$H$14*I184)+$N$57*COS('Ulazni Podaci'!$H$14*I184))</f>
        <v>-5.3493229354496874E-3</v>
      </c>
      <c r="I184" s="26">
        <f t="shared" si="6"/>
        <v>2.6600000000000019</v>
      </c>
    </row>
    <row r="185" spans="3:9" x14ac:dyDescent="0.25">
      <c r="C185" s="26">
        <v>164</v>
      </c>
      <c r="D185" s="26">
        <f t="shared" si="5"/>
        <v>3.2800000000000025</v>
      </c>
      <c r="E185" s="26">
        <v>0</v>
      </c>
      <c r="F185" s="26">
        <f>EXP(-'Ulazni Podaci'!$F$9*'Ulazni Podaci'!$H$13*I185)*($N$56*SIN('Ulazni Podaci'!$H$14*I185)+$N$57*COS('Ulazni Podaci'!$H$14*I185))</f>
        <v>-3.2209845908368786E-3</v>
      </c>
      <c r="I185" s="26">
        <f t="shared" si="6"/>
        <v>2.6800000000000019</v>
      </c>
    </row>
    <row r="186" spans="3:9" x14ac:dyDescent="0.25">
      <c r="C186" s="26">
        <v>165</v>
      </c>
      <c r="D186" s="26">
        <f t="shared" si="5"/>
        <v>3.3000000000000025</v>
      </c>
      <c r="E186" s="26">
        <v>0</v>
      </c>
      <c r="F186" s="26">
        <f>EXP(-'Ulazni Podaci'!$F$9*'Ulazni Podaci'!$H$13*I186)*($N$56*SIN('Ulazni Podaci'!$H$14*I186)+$N$57*COS('Ulazni Podaci'!$H$14*I186))</f>
        <v>-1.0688112917695261E-3</v>
      </c>
      <c r="I186" s="26">
        <f t="shared" si="6"/>
        <v>2.700000000000002</v>
      </c>
    </row>
    <row r="187" spans="3:9" x14ac:dyDescent="0.25">
      <c r="C187" s="26">
        <v>166</v>
      </c>
      <c r="D187" s="26">
        <f t="shared" si="5"/>
        <v>3.3200000000000025</v>
      </c>
      <c r="E187" s="26">
        <v>0</v>
      </c>
      <c r="F187" s="26">
        <f>EXP(-'Ulazni Podaci'!$F$9*'Ulazni Podaci'!$H$13*I187)*($N$56*SIN('Ulazni Podaci'!$H$14*I187)+$N$57*COS('Ulazni Podaci'!$H$14*I187))</f>
        <v>1.0732306445809942E-3</v>
      </c>
      <c r="I187" s="26">
        <f t="shared" si="6"/>
        <v>2.720000000000002</v>
      </c>
    </row>
    <row r="188" spans="3:9" x14ac:dyDescent="0.25">
      <c r="C188" s="26">
        <v>167</v>
      </c>
      <c r="D188" s="26">
        <f t="shared" si="5"/>
        <v>3.3400000000000025</v>
      </c>
      <c r="E188" s="26">
        <v>0</v>
      </c>
      <c r="F188" s="26">
        <f>EXP(-'Ulazni Podaci'!$F$9*'Ulazni Podaci'!$H$13*I188)*($N$56*SIN('Ulazni Podaci'!$H$14*I188)+$N$57*COS('Ulazni Podaci'!$H$14*I188))</f>
        <v>3.1717571851068807E-3</v>
      </c>
      <c r="I188" s="26">
        <f t="shared" si="6"/>
        <v>2.740000000000002</v>
      </c>
    </row>
    <row r="189" spans="3:9" x14ac:dyDescent="0.25">
      <c r="C189" s="26">
        <v>168</v>
      </c>
      <c r="D189" s="26">
        <f t="shared" si="5"/>
        <v>3.3600000000000025</v>
      </c>
      <c r="E189" s="26">
        <v>0</v>
      </c>
      <c r="F189" s="26">
        <f>EXP(-'Ulazni Podaci'!$F$9*'Ulazni Podaci'!$H$13*I189)*($N$56*SIN('Ulazni Podaci'!$H$14*I189)+$N$57*COS('Ulazni Podaci'!$H$14*I189))</f>
        <v>5.194481580817146E-3</v>
      </c>
      <c r="I189" s="26">
        <f t="shared" si="6"/>
        <v>2.760000000000002</v>
      </c>
    </row>
    <row r="190" spans="3:9" x14ac:dyDescent="0.25">
      <c r="C190" s="26">
        <v>169</v>
      </c>
      <c r="D190" s="26">
        <f t="shared" si="5"/>
        <v>3.3800000000000026</v>
      </c>
      <c r="E190" s="26">
        <v>0</v>
      </c>
      <c r="F190" s="26">
        <f>EXP(-'Ulazni Podaci'!$F$9*'Ulazni Podaci'!$H$13*I190)*($N$56*SIN('Ulazni Podaci'!$H$14*I190)+$N$57*COS('Ulazni Podaci'!$H$14*I190))</f>
        <v>7.110705775307021E-3</v>
      </c>
      <c r="I190" s="26">
        <f t="shared" si="6"/>
        <v>2.780000000000002</v>
      </c>
    </row>
    <row r="191" spans="3:9" x14ac:dyDescent="0.25">
      <c r="C191" s="26">
        <v>170</v>
      </c>
      <c r="D191" s="26">
        <f t="shared" si="5"/>
        <v>3.4000000000000026</v>
      </c>
      <c r="E191" s="26">
        <v>0</v>
      </c>
      <c r="F191" s="26">
        <f>EXP(-'Ulazni Podaci'!$F$9*'Ulazni Podaci'!$H$13*I191)*($N$56*SIN('Ulazni Podaci'!$H$14*I191)+$N$57*COS('Ulazni Podaci'!$H$14*I191))</f>
        <v>8.8917808283173212E-3</v>
      </c>
      <c r="I191" s="26">
        <f t="shared" si="6"/>
        <v>2.800000000000002</v>
      </c>
    </row>
    <row r="192" spans="3:9" x14ac:dyDescent="0.25">
      <c r="C192" s="26">
        <v>171</v>
      </c>
      <c r="D192" s="26">
        <f t="shared" si="5"/>
        <v>3.4200000000000026</v>
      </c>
      <c r="E192" s="26">
        <v>0</v>
      </c>
      <c r="F192" s="26">
        <f>EXP(-'Ulazni Podaci'!$F$9*'Ulazni Podaci'!$H$13*I192)*($N$56*SIN('Ulazni Podaci'!$H$14*I192)+$N$57*COS('Ulazni Podaci'!$H$14*I192))</f>
        <v>1.0511529538035776E-2</v>
      </c>
      <c r="I192" s="26">
        <f t="shared" si="6"/>
        <v>2.8200000000000021</v>
      </c>
    </row>
    <row r="193" spans="3:9" x14ac:dyDescent="0.25">
      <c r="C193" s="26">
        <v>172</v>
      </c>
      <c r="D193" s="26">
        <f t="shared" si="5"/>
        <v>3.4400000000000026</v>
      </c>
      <c r="E193" s="26">
        <v>0</v>
      </c>
      <c r="F193" s="26">
        <f>EXP(-'Ulazni Podaci'!$F$9*'Ulazni Podaci'!$H$13*I193)*($N$56*SIN('Ulazni Podaci'!$H$14*I193)+$N$57*COS('Ulazni Podaci'!$H$14*I193))</f>
        <v>1.194662512220466E-2</v>
      </c>
      <c r="I193" s="26">
        <f t="shared" si="6"/>
        <v>2.8400000000000021</v>
      </c>
    </row>
    <row r="194" spans="3:9" x14ac:dyDescent="0.25">
      <c r="C194" s="26">
        <v>173</v>
      </c>
      <c r="D194" s="26">
        <f t="shared" si="5"/>
        <v>3.4600000000000026</v>
      </c>
      <c r="E194" s="26">
        <v>0</v>
      </c>
      <c r="F194" s="26">
        <f>EXP(-'Ulazni Podaci'!$F$9*'Ulazni Podaci'!$H$13*I194)*($N$56*SIN('Ulazni Podaci'!$H$14*I194)+$N$57*COS('Ulazni Podaci'!$H$14*I194))</f>
        <v>1.3176920582130054E-2</v>
      </c>
      <c r="I194" s="26">
        <f t="shared" si="6"/>
        <v>2.8600000000000021</v>
      </c>
    </row>
    <row r="195" spans="3:9" x14ac:dyDescent="0.25">
      <c r="C195" s="26">
        <v>174</v>
      </c>
      <c r="D195" s="26">
        <f t="shared" si="5"/>
        <v>3.4800000000000026</v>
      </c>
      <c r="E195" s="26">
        <v>0</v>
      </c>
      <c r="F195" s="26">
        <f>EXP(-'Ulazni Podaci'!$F$9*'Ulazni Podaci'!$H$13*I195)*($N$56*SIN('Ulazni Podaci'!$H$14*I195)+$N$57*COS('Ulazni Podaci'!$H$14*I195))</f>
        <v>1.4185724212284796E-2</v>
      </c>
      <c r="I195" s="26">
        <f t="shared" si="6"/>
        <v>2.8800000000000021</v>
      </c>
    </row>
    <row r="196" spans="3:9" x14ac:dyDescent="0.25">
      <c r="C196" s="26">
        <v>175</v>
      </c>
      <c r="D196" s="26">
        <f t="shared" si="5"/>
        <v>3.5000000000000027</v>
      </c>
      <c r="E196" s="26">
        <v>0</v>
      </c>
      <c r="F196" s="26">
        <f>EXP(-'Ulazni Podaci'!$F$9*'Ulazni Podaci'!$H$13*I196)*($N$56*SIN('Ulazni Podaci'!$H$14*I196)+$N$57*COS('Ulazni Podaci'!$H$14*I196))</f>
        <v>1.4960017617315009E-2</v>
      </c>
      <c r="I196" s="26">
        <f t="shared" si="6"/>
        <v>2.9000000000000021</v>
      </c>
    </row>
    <row r="197" spans="3:9" x14ac:dyDescent="0.25">
      <c r="C197" s="26">
        <v>176</v>
      </c>
      <c r="D197" s="26">
        <f t="shared" si="5"/>
        <v>3.5200000000000027</v>
      </c>
      <c r="E197" s="26">
        <v>0</v>
      </c>
      <c r="F197" s="26">
        <f>EXP(-'Ulazni Podaci'!$F$9*'Ulazni Podaci'!$H$13*I197)*($N$56*SIN('Ulazni Podaci'!$H$14*I197)+$N$57*COS('Ulazni Podaci'!$H$14*I197))</f>
        <v>1.5490613543075588E-2</v>
      </c>
      <c r="I197" s="26">
        <f t="shared" si="6"/>
        <v>2.9200000000000021</v>
      </c>
    </row>
    <row r="198" spans="3:9" x14ac:dyDescent="0.25">
      <c r="C198" s="26">
        <v>177</v>
      </c>
      <c r="D198" s="26">
        <f t="shared" si="5"/>
        <v>3.5400000000000027</v>
      </c>
      <c r="E198" s="26">
        <v>0</v>
      </c>
      <c r="F198" s="26">
        <f>EXP(-'Ulazni Podaci'!$F$9*'Ulazni Podaci'!$H$13*I198)*($N$56*SIN('Ulazni Podaci'!$H$14*I198)+$N$57*COS('Ulazni Podaci'!$H$14*I198))</f>
        <v>1.5772251803483735E-2</v>
      </c>
      <c r="I198" s="26">
        <f t="shared" si="6"/>
        <v>2.9400000000000022</v>
      </c>
    </row>
    <row r="199" spans="3:9" x14ac:dyDescent="0.25">
      <c r="C199" s="26">
        <v>178</v>
      </c>
      <c r="D199" s="26">
        <f t="shared" si="5"/>
        <v>3.5600000000000027</v>
      </c>
      <c r="E199" s="26">
        <v>0</v>
      </c>
      <c r="F199" s="26">
        <f>EXP(-'Ulazni Podaci'!$F$9*'Ulazni Podaci'!$H$13*I199)*($N$56*SIN('Ulazni Podaci'!$H$14*I199)+$N$57*COS('Ulazni Podaci'!$H$14*I199))</f>
        <v>1.5803632574855037E-2</v>
      </c>
      <c r="I199" s="26">
        <f t="shared" si="6"/>
        <v>2.9600000000000022</v>
      </c>
    </row>
    <row r="200" spans="3:9" x14ac:dyDescent="0.25">
      <c r="C200" s="26">
        <v>179</v>
      </c>
      <c r="D200" s="26">
        <f t="shared" si="5"/>
        <v>3.5800000000000027</v>
      </c>
      <c r="E200" s="26">
        <v>0</v>
      </c>
      <c r="F200" s="26">
        <f>EXP(-'Ulazni Podaci'!$F$9*'Ulazni Podaci'!$H$13*I200)*($N$56*SIN('Ulazni Podaci'!$H$14*I200)+$N$57*COS('Ulazni Podaci'!$H$14*I200))</f>
        <v>1.5587387318307642E-2</v>
      </c>
      <c r="I200" s="26">
        <f t="shared" si="6"/>
        <v>2.9800000000000022</v>
      </c>
    </row>
    <row r="201" spans="3:9" x14ac:dyDescent="0.25">
      <c r="C201" s="26">
        <v>180</v>
      </c>
      <c r="D201" s="26">
        <f t="shared" si="5"/>
        <v>3.6000000000000028</v>
      </c>
      <c r="E201" s="26">
        <v>0</v>
      </c>
      <c r="F201" s="26">
        <f>EXP(-'Ulazni Podaci'!$F$9*'Ulazni Podaci'!$H$13*I201)*($N$56*SIN('Ulazni Podaci'!$H$14*I201)+$N$57*COS('Ulazni Podaci'!$H$14*I201))</f>
        <v>1.5129988563324431E-2</v>
      </c>
      <c r="I201" s="26">
        <f t="shared" si="6"/>
        <v>3.0000000000000022</v>
      </c>
    </row>
    <row r="202" spans="3:9" x14ac:dyDescent="0.25">
      <c r="C202" s="26">
        <v>181</v>
      </c>
      <c r="D202" s="26">
        <f t="shared" si="5"/>
        <v>3.6200000000000028</v>
      </c>
      <c r="E202" s="26">
        <v>0</v>
      </c>
      <c r="F202" s="26">
        <f>EXP(-'Ulazni Podaci'!$F$9*'Ulazni Podaci'!$H$13*I202)*($N$56*SIN('Ulazni Podaci'!$H$14*I202)+$N$57*COS('Ulazni Podaci'!$H$14*I202))</f>
        <v>1.4441600726644218E-2</v>
      </c>
      <c r="I202" s="26">
        <f t="shared" si="6"/>
        <v>3.0200000000000022</v>
      </c>
    </row>
    <row r="203" spans="3:9" x14ac:dyDescent="0.25">
      <c r="C203" s="26">
        <v>182</v>
      </c>
      <c r="D203" s="26">
        <f t="shared" si="5"/>
        <v>3.6400000000000028</v>
      </c>
      <c r="E203" s="26">
        <v>0</v>
      </c>
      <c r="F203" s="26">
        <f>EXP(-'Ulazni Podaci'!$F$9*'Ulazni Podaci'!$H$13*I203)*($N$56*SIN('Ulazni Podaci'!$H$14*I203)+$N$57*COS('Ulazni Podaci'!$H$14*I203))</f>
        <v>1.3535875035978679E-2</v>
      </c>
      <c r="I203" s="26">
        <f t="shared" si="6"/>
        <v>3.0400000000000023</v>
      </c>
    </row>
    <row r="204" spans="3:9" x14ac:dyDescent="0.25">
      <c r="C204" s="26">
        <v>183</v>
      </c>
      <c r="D204" s="26">
        <f t="shared" si="5"/>
        <v>3.6600000000000028</v>
      </c>
      <c r="E204" s="26">
        <v>0</v>
      </c>
      <c r="F204" s="26">
        <f>EXP(-'Ulazni Podaci'!$F$9*'Ulazni Podaci'!$H$13*I204)*($N$56*SIN('Ulazni Podaci'!$H$14*I204)+$N$57*COS('Ulazni Podaci'!$H$14*I204))</f>
        <v>1.2429692464187823E-2</v>
      </c>
      <c r="I204" s="26">
        <f t="shared" si="6"/>
        <v>3.0600000000000023</v>
      </c>
    </row>
    <row r="205" spans="3:9" x14ac:dyDescent="0.25">
      <c r="C205" s="26">
        <v>184</v>
      </c>
      <c r="D205" s="26">
        <f t="shared" si="5"/>
        <v>3.6800000000000028</v>
      </c>
      <c r="E205" s="26">
        <v>0</v>
      </c>
      <c r="F205" s="26">
        <f>EXP(-'Ulazni Podaci'!$F$9*'Ulazni Podaci'!$H$13*I205)*($N$56*SIN('Ulazni Podaci'!$H$14*I205)+$N$57*COS('Ulazni Podaci'!$H$14*I205))</f>
        <v>1.1142859344149558E-2</v>
      </c>
      <c r="I205" s="26">
        <f t="shared" si="6"/>
        <v>3.0800000000000023</v>
      </c>
    </row>
    <row r="206" spans="3:9" x14ac:dyDescent="0.25">
      <c r="C206" s="26">
        <v>185</v>
      </c>
      <c r="D206" s="26">
        <f t="shared" si="5"/>
        <v>3.7000000000000028</v>
      </c>
      <c r="E206" s="26">
        <v>0</v>
      </c>
      <c r="F206" s="26">
        <f>EXP(-'Ulazni Podaci'!$F$9*'Ulazni Podaci'!$H$13*I206)*($N$56*SIN('Ulazni Podaci'!$H$14*I206)+$N$57*COS('Ulazni Podaci'!$H$14*I206))</f>
        <v>9.6977610165605993E-3</v>
      </c>
      <c r="I206" s="26">
        <f t="shared" si="6"/>
        <v>3.1000000000000023</v>
      </c>
    </row>
    <row r="207" spans="3:9" x14ac:dyDescent="0.25">
      <c r="C207" s="26">
        <v>186</v>
      </c>
      <c r="D207" s="26">
        <f t="shared" si="5"/>
        <v>3.7200000000000029</v>
      </c>
      <c r="E207" s="26">
        <v>0</v>
      </c>
      <c r="F207" s="26">
        <f>EXP(-'Ulazni Podaci'!$F$9*'Ulazni Podaci'!$H$13*I207)*($N$56*SIN('Ulazni Podaci'!$H$14*I207)+$N$57*COS('Ulazni Podaci'!$H$14*I207))</f>
        <v>8.1189794526673031E-3</v>
      </c>
      <c r="I207" s="26">
        <f t="shared" si="6"/>
        <v>3.1200000000000023</v>
      </c>
    </row>
    <row r="208" spans="3:9" x14ac:dyDescent="0.25">
      <c r="C208" s="26">
        <v>187</v>
      </c>
      <c r="D208" s="26">
        <f t="shared" si="5"/>
        <v>3.7400000000000029</v>
      </c>
      <c r="E208" s="26">
        <v>0</v>
      </c>
      <c r="F208" s="26">
        <f>EXP(-'Ulazni Podaci'!$F$9*'Ulazni Podaci'!$H$13*I208)*($N$56*SIN('Ulazni Podaci'!$H$14*I208)+$N$57*COS('Ulazni Podaci'!$H$14*I208))</f>
        <v>6.4328812833694829E-3</v>
      </c>
      <c r="I208" s="26">
        <f t="shared" si="6"/>
        <v>3.1400000000000023</v>
      </c>
    </row>
    <row r="209" spans="3:9" x14ac:dyDescent="0.25">
      <c r="C209" s="26">
        <v>188</v>
      </c>
      <c r="D209" s="26">
        <f t="shared" si="5"/>
        <v>3.7600000000000029</v>
      </c>
      <c r="E209" s="26">
        <v>0</v>
      </c>
      <c r="F209" s="26">
        <f>EXP(-'Ulazni Podaci'!$F$9*'Ulazni Podaci'!$H$13*I209)*($N$56*SIN('Ulazni Podaci'!$H$14*I209)+$N$57*COS('Ulazni Podaci'!$H$14*I209))</f>
        <v>4.6671830488658698E-3</v>
      </c>
      <c r="I209" s="26">
        <f t="shared" si="6"/>
        <v>3.1600000000000024</v>
      </c>
    </row>
    <row r="210" spans="3:9" x14ac:dyDescent="0.25">
      <c r="C210" s="26">
        <v>189</v>
      </c>
      <c r="D210" s="26">
        <f t="shared" si="5"/>
        <v>3.7800000000000029</v>
      </c>
      <c r="E210" s="26">
        <v>0</v>
      </c>
      <c r="F210" s="26">
        <f>EXP(-'Ulazni Podaci'!$F$9*'Ulazni Podaci'!$H$13*I210)*($N$56*SIN('Ulazni Podaci'!$H$14*I210)+$N$57*COS('Ulazni Podaci'!$H$14*I210))</f>
        <v>2.8505007543555665E-3</v>
      </c>
      <c r="I210" s="26">
        <f t="shared" si="6"/>
        <v>3.1800000000000024</v>
      </c>
    </row>
    <row r="211" spans="3:9" x14ac:dyDescent="0.25">
      <c r="C211" s="26">
        <v>190</v>
      </c>
      <c r="D211" s="26">
        <f t="shared" si="5"/>
        <v>3.8000000000000029</v>
      </c>
      <c r="E211" s="26">
        <v>0</v>
      </c>
      <c r="F211" s="26">
        <f>EXP(-'Ulazni Podaci'!$F$9*'Ulazni Podaci'!$H$13*I211)*($N$56*SIN('Ulazni Podaci'!$H$14*I211)+$N$57*COS('Ulazni Podaci'!$H$14*I211))</f>
        <v>1.0118909744252669E-3</v>
      </c>
      <c r="I211" s="26">
        <f t="shared" si="6"/>
        <v>3.2000000000000024</v>
      </c>
    </row>
    <row r="212" spans="3:9" x14ac:dyDescent="0.25">
      <c r="C212" s="26">
        <v>191</v>
      </c>
      <c r="D212" s="26">
        <f t="shared" si="5"/>
        <v>3.8200000000000029</v>
      </c>
      <c r="E212" s="26">
        <v>0</v>
      </c>
      <c r="F212" s="26">
        <f>EXP(-'Ulazni Podaci'!$F$9*'Ulazni Podaci'!$H$13*I212)*($N$56*SIN('Ulazni Podaci'!$H$14*I212)+$N$57*COS('Ulazni Podaci'!$H$14*I212))</f>
        <v>-8.1960920939823541E-4</v>
      </c>
      <c r="I212" s="26">
        <f t="shared" si="6"/>
        <v>3.2200000000000024</v>
      </c>
    </row>
    <row r="213" spans="3:9" x14ac:dyDescent="0.25">
      <c r="C213" s="26">
        <v>192</v>
      </c>
      <c r="D213" s="26">
        <f t="shared" si="5"/>
        <v>3.840000000000003</v>
      </c>
      <c r="E213" s="26">
        <v>0</v>
      </c>
      <c r="F213" s="26">
        <f>EXP(-'Ulazni Podaci'!$F$9*'Ulazni Podaci'!$H$13*I213)*($N$56*SIN('Ulazni Podaci'!$H$14*I213)+$N$57*COS('Ulazni Podaci'!$H$14*I213))</f>
        <v>-2.6154362260838913E-3</v>
      </c>
      <c r="I213" s="26">
        <f t="shared" si="6"/>
        <v>3.2400000000000024</v>
      </c>
    </row>
    <row r="214" spans="3:9" x14ac:dyDescent="0.25">
      <c r="C214" s="26">
        <v>193</v>
      </c>
      <c r="D214" s="26">
        <f t="shared" si="5"/>
        <v>3.860000000000003</v>
      </c>
      <c r="E214" s="26">
        <v>0</v>
      </c>
      <c r="F214" s="26">
        <f>EXP(-'Ulazni Podaci'!$F$9*'Ulazni Podaci'!$H$13*I214)*($N$56*SIN('Ulazni Podaci'!$H$14*I214)+$N$57*COS('Ulazni Podaci'!$H$14*I214))</f>
        <v>-4.347940960221613E-3</v>
      </c>
      <c r="I214" s="26">
        <f t="shared" si="6"/>
        <v>3.2600000000000025</v>
      </c>
    </row>
    <row r="215" spans="3:9" x14ac:dyDescent="0.25">
      <c r="C215" s="26">
        <v>194</v>
      </c>
      <c r="D215" s="26">
        <f t="shared" si="5"/>
        <v>3.880000000000003</v>
      </c>
      <c r="E215" s="26">
        <v>0</v>
      </c>
      <c r="F215" s="26">
        <f>EXP(-'Ulazni Podaci'!$F$9*'Ulazni Podaci'!$H$13*I215)*($N$56*SIN('Ulazni Podaci'!$H$14*I215)+$N$57*COS('Ulazni Podaci'!$H$14*I215))</f>
        <v>-5.9908098897223519E-3</v>
      </c>
      <c r="I215" s="26">
        <f t="shared" si="6"/>
        <v>3.2800000000000025</v>
      </c>
    </row>
    <row r="216" spans="3:9" x14ac:dyDescent="0.25">
      <c r="C216" s="26">
        <v>195</v>
      </c>
      <c r="D216" s="26">
        <f t="shared" si="5"/>
        <v>3.900000000000003</v>
      </c>
      <c r="E216" s="26">
        <v>0</v>
      </c>
      <c r="F216" s="26">
        <f>EXP(-'Ulazni Podaci'!$F$9*'Ulazni Podaci'!$H$13*I216)*($N$56*SIN('Ulazni Podaci'!$H$14*I216)+$N$57*COS('Ulazni Podaci'!$H$14*I216))</f>
        <v>-7.5194600748799819E-3</v>
      </c>
      <c r="I216" s="26">
        <f t="shared" si="6"/>
        <v>3.3000000000000025</v>
      </c>
    </row>
    <row r="217" spans="3:9" x14ac:dyDescent="0.25">
      <c r="C217" s="26">
        <v>196</v>
      </c>
      <c r="D217" s="26">
        <f t="shared" si="5"/>
        <v>3.920000000000003</v>
      </c>
      <c r="E217" s="26">
        <v>0</v>
      </c>
      <c r="F217" s="26">
        <f>EXP(-'Ulazni Podaci'!$F$9*'Ulazni Podaci'!$H$13*I217)*($N$56*SIN('Ulazni Podaci'!$H$14*I217)+$N$57*COS('Ulazni Podaci'!$H$14*I217))</f>
        <v>-8.9114021457727694E-3</v>
      </c>
      <c r="I217" s="26">
        <f t="shared" si="6"/>
        <v>3.3200000000000025</v>
      </c>
    </row>
    <row r="218" spans="3:9" x14ac:dyDescent="0.25">
      <c r="C218" s="26">
        <v>197</v>
      </c>
      <c r="D218" s="26">
        <f t="shared" si="5"/>
        <v>3.9400000000000031</v>
      </c>
      <c r="E218" s="26">
        <v>0</v>
      </c>
      <c r="F218" s="26">
        <f>EXP(-'Ulazni Podaci'!$F$9*'Ulazni Podaci'!$H$13*I218)*($N$56*SIN('Ulazni Podaci'!$H$14*I218)+$N$57*COS('Ulazni Podaci'!$H$14*I218))</f>
        <v>-1.0146566008648383E-2</v>
      </c>
      <c r="I218" s="26">
        <f t="shared" si="6"/>
        <v>3.3400000000000025</v>
      </c>
    </row>
    <row r="219" spans="3:9" x14ac:dyDescent="0.25">
      <c r="C219" s="26">
        <v>198</v>
      </c>
      <c r="D219" s="26">
        <f t="shared" si="5"/>
        <v>3.9600000000000031</v>
      </c>
      <c r="E219" s="26">
        <v>0</v>
      </c>
      <c r="F219" s="26">
        <f>EXP(-'Ulazni Podaci'!$F$9*'Ulazni Podaci'!$H$13*I219)*($N$56*SIN('Ulazni Podaci'!$H$14*I219)+$N$57*COS('Ulazni Podaci'!$H$14*I219))</f>
        <v>-1.1207584641033934E-2</v>
      </c>
      <c r="I219" s="26">
        <f t="shared" si="6"/>
        <v>3.3600000000000025</v>
      </c>
    </row>
    <row r="220" spans="3:9" x14ac:dyDescent="0.25">
      <c r="C220" s="26">
        <v>199</v>
      </c>
      <c r="D220" s="26">
        <f t="shared" si="5"/>
        <v>3.9800000000000031</v>
      </c>
      <c r="E220" s="26">
        <v>0</v>
      </c>
      <c r="F220" s="26">
        <f>EXP(-'Ulazni Podaci'!$F$9*'Ulazni Podaci'!$H$13*I220)*($N$56*SIN('Ulazni Podaci'!$H$14*I220)+$N$57*COS('Ulazni Podaci'!$H$14*I220))</f>
        <v>-1.2080032058750823E-2</v>
      </c>
      <c r="I220" s="26">
        <f t="shared" si="6"/>
        <v>3.3800000000000026</v>
      </c>
    </row>
    <row r="221" spans="3:9" x14ac:dyDescent="0.25">
      <c r="C221" s="26">
        <v>200</v>
      </c>
      <c r="D221" s="26">
        <f t="shared" si="5"/>
        <v>4.0000000000000027</v>
      </c>
      <c r="E221" s="26">
        <v>0</v>
      </c>
      <c r="F221" s="26">
        <f>EXP(-'Ulazni Podaci'!$F$9*'Ulazni Podaci'!$H$13*I221)*($N$56*SIN('Ulazni Podaci'!$H$14*I221)+$N$57*COS('Ulazni Podaci'!$H$14*I221))</f>
        <v>-1.2752612303824283E-2</v>
      </c>
      <c r="I221" s="26">
        <f t="shared" si="6"/>
        <v>3.4000000000000026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56"/>
  <sheetViews>
    <sheetView workbookViewId="0">
      <selection activeCell="O11" sqref="O11"/>
    </sheetView>
  </sheetViews>
  <sheetFormatPr defaultRowHeight="15" x14ac:dyDescent="0.25"/>
  <cols>
    <col min="7" max="7" width="12" bestFit="1" customWidth="1"/>
    <col min="8" max="8" width="10.85546875" customWidth="1"/>
    <col min="9" max="9" width="11" customWidth="1"/>
  </cols>
  <sheetData>
    <row r="2" spans="2:11" x14ac:dyDescent="0.25">
      <c r="B2" s="1" t="s">
        <v>55</v>
      </c>
    </row>
    <row r="5" spans="2:11" x14ac:dyDescent="0.25">
      <c r="B5" s="25" t="s">
        <v>33</v>
      </c>
      <c r="C5" s="25"/>
      <c r="D5" s="25"/>
      <c r="E5" s="25"/>
      <c r="F5" s="25"/>
      <c r="G5" s="25"/>
      <c r="H5" s="25"/>
    </row>
    <row r="6" spans="2:11" x14ac:dyDescent="0.25">
      <c r="B6" s="25"/>
      <c r="C6" s="25"/>
      <c r="D6" s="25"/>
      <c r="E6" s="25"/>
      <c r="F6" s="25"/>
      <c r="G6" s="25"/>
      <c r="H6" s="25"/>
    </row>
    <row r="7" spans="2:11" x14ac:dyDescent="0.25">
      <c r="B7" s="25"/>
      <c r="C7" s="25"/>
      <c r="D7" s="25"/>
      <c r="E7" s="25"/>
      <c r="F7" s="25"/>
      <c r="G7" s="24"/>
      <c r="H7" s="25"/>
    </row>
    <row r="8" spans="2:11" ht="18" x14ac:dyDescent="0.35">
      <c r="B8" s="25"/>
      <c r="C8" s="25" t="s">
        <v>21</v>
      </c>
      <c r="D8" s="25"/>
      <c r="E8" s="26"/>
      <c r="F8" s="28"/>
      <c r="G8" s="26" t="s">
        <v>22</v>
      </c>
      <c r="H8" s="28">
        <f>'Ulazni Podaci'!F25</f>
        <v>0</v>
      </c>
      <c r="I8" s="25" t="s">
        <v>5</v>
      </c>
    </row>
    <row r="9" spans="2:11" ht="18" x14ac:dyDescent="0.35">
      <c r="B9" s="25"/>
      <c r="C9" s="25" t="s">
        <v>23</v>
      </c>
      <c r="D9" s="25"/>
      <c r="E9" s="26"/>
      <c r="F9" s="28"/>
      <c r="G9" s="26" t="s">
        <v>24</v>
      </c>
      <c r="H9" s="28">
        <f>'Ulazni Podaci'!F26</f>
        <v>0</v>
      </c>
      <c r="I9" s="25" t="s">
        <v>29</v>
      </c>
    </row>
    <row r="10" spans="2:11" x14ac:dyDescent="0.25">
      <c r="B10" s="25"/>
      <c r="C10" s="25" t="s">
        <v>40</v>
      </c>
      <c r="D10" s="25"/>
      <c r="E10" s="22"/>
      <c r="F10" s="25"/>
      <c r="G10" s="24" t="s">
        <v>41</v>
      </c>
      <c r="H10" s="28">
        <f>'Analiticka metoda'!H10</f>
        <v>0.02</v>
      </c>
      <c r="I10" s="25" t="s">
        <v>28</v>
      </c>
    </row>
    <row r="12" spans="2:11" x14ac:dyDescent="0.25">
      <c r="K12" s="25"/>
    </row>
    <row r="13" spans="2:11" x14ac:dyDescent="0.25">
      <c r="G13" s="18" t="s">
        <v>42</v>
      </c>
      <c r="H13">
        <f>EXP(-'Ulazni Podaci'!F9*'Ulazni Podaci'!H13*'Metoda Interpolacije'!H10)*('Ulazni Podaci'!F9*SIN('Ulazni Podaci'!H14*'Metoda Interpolacije'!H10)/SQRT(1-'Ulazni Podaci'!F9^2)+COS('Ulazni Podaci'!H14*'Metoda Interpolacije'!H10))</f>
        <v>0.99216154530334921</v>
      </c>
      <c r="K13" s="25"/>
    </row>
    <row r="14" spans="2:11" x14ac:dyDescent="0.25">
      <c r="G14" s="18" t="s">
        <v>43</v>
      </c>
      <c r="H14">
        <f>EXP(-'Ulazni Podaci'!F9*'Ulazni Podaci'!H13*'Metoda Interpolacije'!H10)*(SIN('Ulazni Podaci'!H14*'Metoda Interpolacije'!H10)/'Ulazni Podaci'!H14)</f>
        <v>1.9822797487423331E-2</v>
      </c>
      <c r="K14" s="25"/>
    </row>
    <row r="15" spans="2:11" x14ac:dyDescent="0.25">
      <c r="G15" s="18" t="s">
        <v>56</v>
      </c>
      <c r="H15">
        <f>((2*'Ulazni Podaci'!F9)/('Ulazni Podaci'!H13*'Metoda Interpolacije'!H10)+EXP(-'Ulazni Podaci'!F9*'Ulazni Podaci'!H13*'Metoda Interpolacije'!H10)*(((1-2*'Ulazni Podaci'!F9^2)/('Ulazni Podaci'!H14*'Metoda Interpolacije'!H10)-'Ulazni Podaci'!F9/(SQRT(1-'Ulazni Podaci'!F9^2)))*SIN('Ulazni Podaci'!H14*'Metoda Interpolacije'!H10)-(1+(2*'Ulazni Podaci'!F9)/('Ulazni Podaci'!H13*'Metoda Interpolacije'!H10))*COS('Ulazni Podaci'!H14*'Metoda Interpolacije'!H10)))/'Ulazni Podaci'!F8</f>
        <v>1.352027623823945E-6</v>
      </c>
      <c r="I15" s="25"/>
      <c r="K15" s="25"/>
    </row>
    <row r="16" spans="2:11" x14ac:dyDescent="0.25">
      <c r="G16" s="18" t="s">
        <v>57</v>
      </c>
      <c r="H16" s="27">
        <f>(1-(2*'Ulazni Podaci'!F9)/('Ulazni Podaci'!H13*'Metoda Interpolacije'!H10)+EXP(-'Ulazni Podaci'!F9*'Ulazni Podaci'!H13*'Metoda Interpolacije'!H10)*(((2*'Ulazni Podaci'!F9^2-1)/('Ulazni Podaci'!H14*'Metoda Interpolacije'!H10))*SIN('Ulazni Podaci'!H14*'Metoda Interpolacije'!H10)+((2*'Ulazni Podaci'!F9)/('Ulazni Podaci'!H13*'Metoda Interpolacije'!H10))*COS('Ulazni Podaci'!H14*'Metoda Interpolacije'!H10)))/'Ulazni Podaci'!F8</f>
        <v>6.7760849648955369E-7</v>
      </c>
      <c r="I16" s="25"/>
      <c r="K16" s="25"/>
    </row>
    <row r="17" spans="2:13" x14ac:dyDescent="0.25">
      <c r="K17" s="25"/>
      <c r="M17" s="25"/>
    </row>
    <row r="18" spans="2:13" x14ac:dyDescent="0.25">
      <c r="G18" s="18" t="s">
        <v>61</v>
      </c>
      <c r="H18">
        <f>-EXP(-'Ulazni Podaci'!F9*'Ulazni Podaci'!H13*'Metoda Interpolacije'!H10)*(('Ulazni Podaci'!H13/SQRT(1-'Ulazni Podaci'!F9^2))*SIN('Ulazni Podaci'!H14*'Metoda Interpolacije'!H10))</f>
        <v>-0.78118003975947858</v>
      </c>
      <c r="K18" s="25"/>
    </row>
    <row r="19" spans="2:13" x14ac:dyDescent="0.25">
      <c r="G19" s="18" t="s">
        <v>60</v>
      </c>
      <c r="H19">
        <f>EXP(-'Ulazni Podaci'!F9*'Ulazni Podaci'!H13*'Metoda Interpolacije'!H10)*(COS('Ulazni Podaci'!H14*'Metoda Interpolacije'!H10)-('Ulazni Podaci'!F9/SQRT(1-'Ulazni Podaci'!F9^2))*SIN('Ulazni Podaci'!H14*'Metoda Interpolacije'!H10))</f>
        <v>0.97971760150350462</v>
      </c>
      <c r="K19" s="25"/>
    </row>
    <row r="20" spans="2:13" x14ac:dyDescent="0.25">
      <c r="G20" s="18" t="s">
        <v>59</v>
      </c>
      <c r="H20">
        <f>(-(1/H10)+EXP(-'Ulazni Podaci'!F9*'Ulazni Podaci'!H13*'Metoda Interpolacije'!H10)*(('Ulazni Podaci'!H13/(SQRT(1-'Ulazni Podaci'!F9^2))+'Ulazni Podaci'!F9/('Metoda Interpolacije'!H10*SQRT(1-'Ulazni Podaci'!F9^2)))*SIN('Ulazni Podaci'!H14*'Metoda Interpolacije'!H10)+(1/'Metoda Interpolacije'!H10)*COS('Ulazni Podaci'!H14*'Metoda Interpolacije'!H10)))/('Ulazni Podaci'!F8)</f>
        <v>1.0079163773354298E-4</v>
      </c>
      <c r="I20" s="25"/>
      <c r="K20" s="25"/>
    </row>
    <row r="21" spans="2:13" x14ac:dyDescent="0.25">
      <c r="G21" s="18" t="s">
        <v>58</v>
      </c>
      <c r="H21">
        <f>(1/('Ulazni Podaci'!F8*'Metoda Interpolacije'!H10))*(1-EXP(-'Ulazni Podaci'!F9*'Ulazni Podaci'!H13*'Metoda Interpolacije'!H10)*(('Ulazni Podaci'!F9/(SQRT(1-'Ulazni Podaci'!F9^2)))*SIN('Ulazni Podaci'!H14*'Metoda Interpolacije'!H10)+COS('Ulazni Podaci'!H14*'Metoda Interpolacije'!H10)))</f>
        <v>1.0148180601567566E-4</v>
      </c>
      <c r="I21" s="25"/>
      <c r="K21" s="25"/>
    </row>
    <row r="24" spans="2:13" x14ac:dyDescent="0.25">
      <c r="B24" s="25" t="s">
        <v>62</v>
      </c>
    </row>
    <row r="25" spans="2:13" x14ac:dyDescent="0.25">
      <c r="B25" s="25"/>
    </row>
    <row r="26" spans="2:13" x14ac:dyDescent="0.25">
      <c r="B26" s="25"/>
      <c r="C26" s="34" t="s">
        <v>45</v>
      </c>
      <c r="D26" s="31" t="s">
        <v>46</v>
      </c>
      <c r="E26" s="31" t="s">
        <v>47</v>
      </c>
      <c r="F26" s="31" t="s">
        <v>63</v>
      </c>
      <c r="G26" s="31" t="s">
        <v>64</v>
      </c>
      <c r="H26" s="31" t="s">
        <v>65</v>
      </c>
      <c r="I26" s="31" t="s">
        <v>66</v>
      </c>
    </row>
    <row r="27" spans="2:13" x14ac:dyDescent="0.25">
      <c r="C27" s="35" t="s">
        <v>48</v>
      </c>
      <c r="D27" s="36" t="s">
        <v>49</v>
      </c>
      <c r="E27" s="36" t="s">
        <v>50</v>
      </c>
      <c r="F27" s="36" t="s">
        <v>51</v>
      </c>
      <c r="G27" s="36" t="s">
        <v>51</v>
      </c>
      <c r="H27" s="36" t="s">
        <v>52</v>
      </c>
      <c r="I27" s="36" t="s">
        <v>52</v>
      </c>
    </row>
    <row r="28" spans="2:13" x14ac:dyDescent="0.25">
      <c r="C28" s="26">
        <v>0</v>
      </c>
      <c r="D28" s="26">
        <v>0</v>
      </c>
      <c r="E28" s="26">
        <f>'Ulazni Podaci'!$F$19*SIN('Ulazni Podaci'!$F$20*D28)</f>
        <v>0</v>
      </c>
      <c r="F28" s="26">
        <f>H8</f>
        <v>0</v>
      </c>
      <c r="G28" s="26">
        <f>$H$13*F28+$H$14*H28+$H$15*E28+$H$16*E29</f>
        <v>7.0829374835158203E-6</v>
      </c>
      <c r="H28" s="26">
        <f>H9</f>
        <v>0</v>
      </c>
      <c r="I28" s="26">
        <f>$H$18*F28+$H$19*H28+$H$20*E28+$H$21*E29</f>
        <v>1.0607737232444688E-3</v>
      </c>
    </row>
    <row r="29" spans="2:13" x14ac:dyDescent="0.25">
      <c r="C29" s="26">
        <v>1</v>
      </c>
      <c r="D29" s="26">
        <f>D28+$H$10</f>
        <v>0.02</v>
      </c>
      <c r="E29" s="26">
        <f>'Ulazni Podaci'!$F$19*SIN('Ulazni Podaci'!$F$20*D29)</f>
        <v>10.452846326765346</v>
      </c>
      <c r="F29" s="26">
        <f>G28</f>
        <v>7.0829374835158203E-6</v>
      </c>
      <c r="G29" s="26">
        <f t="shared" ref="G29:G92" si="0">$H$13*F29+$H$14*H29+$H$15*E29+$H$16*E30</f>
        <v>5.6275730697922903E-5</v>
      </c>
      <c r="H29" s="26">
        <f>I28</f>
        <v>1.0607737232444688E-3</v>
      </c>
      <c r="I29" s="26">
        <f t="shared" ref="I29:I92" si="1">$H$18*F29+$H$19*H29+$H$20*E29+$H$21*E30</f>
        <v>4.1972105263376538E-3</v>
      </c>
    </row>
    <row r="30" spans="2:13" x14ac:dyDescent="0.25">
      <c r="C30" s="26">
        <v>2</v>
      </c>
      <c r="D30" s="26">
        <f t="shared" ref="D30:D93" si="2">D29+$H$10</f>
        <v>0.04</v>
      </c>
      <c r="E30" s="26">
        <f>'Ulazni Podaci'!$F$19*SIN('Ulazni Podaci'!$F$20*D30)</f>
        <v>20.791169081775934</v>
      </c>
      <c r="F30" s="26">
        <f t="shared" ref="F30:F93" si="3">G29</f>
        <v>5.6275730697922903E-5</v>
      </c>
      <c r="G30" s="26">
        <f t="shared" si="0"/>
        <v>1.8808455923296737E-4</v>
      </c>
      <c r="H30" s="26">
        <f t="shared" ref="H30:H93" si="4">I29</f>
        <v>4.1972105263376538E-3</v>
      </c>
      <c r="I30" s="26">
        <f t="shared" si="1"/>
        <v>9.2996558023424446E-3</v>
      </c>
    </row>
    <row r="31" spans="2:13" x14ac:dyDescent="0.25">
      <c r="C31" s="26">
        <v>3</v>
      </c>
      <c r="D31" s="26">
        <f t="shared" si="2"/>
        <v>0.06</v>
      </c>
      <c r="E31" s="26">
        <f>'Ulazni Podaci'!$F$19*SIN('Ulazni Podaci'!$F$20*D31)</f>
        <v>30.901699437494738</v>
      </c>
      <c r="F31" s="26">
        <f t="shared" si="3"/>
        <v>1.8808455923296737E-4</v>
      </c>
      <c r="G31" s="26">
        <f t="shared" si="0"/>
        <v>4.402962323896337E-4</v>
      </c>
      <c r="H31" s="26">
        <f t="shared" si="4"/>
        <v>9.2996558023424446E-3</v>
      </c>
      <c r="I31" s="26">
        <f t="shared" si="1"/>
        <v>1.6206378380282681E-2</v>
      </c>
    </row>
    <row r="32" spans="2:13" x14ac:dyDescent="0.25">
      <c r="C32" s="26">
        <v>4</v>
      </c>
      <c r="D32" s="26">
        <f t="shared" si="2"/>
        <v>0.08</v>
      </c>
      <c r="E32" s="26">
        <f>'Ulazni Podaci'!$F$19*SIN('Ulazni Podaci'!$F$20*D32)</f>
        <v>40.673664307580019</v>
      </c>
      <c r="F32" s="26">
        <f t="shared" si="3"/>
        <v>4.402962323896337E-4</v>
      </c>
      <c r="G32" s="26">
        <f t="shared" si="0"/>
        <v>8.4697308948630866E-4</v>
      </c>
      <c r="H32" s="26">
        <f t="shared" si="4"/>
        <v>1.6206378380282681E-2</v>
      </c>
      <c r="I32" s="26">
        <f t="shared" si="1"/>
        <v>2.4707379066433843E-2</v>
      </c>
    </row>
    <row r="33" spans="3:9" x14ac:dyDescent="0.25">
      <c r="C33" s="26">
        <v>5</v>
      </c>
      <c r="D33" s="26">
        <f t="shared" si="2"/>
        <v>0.1</v>
      </c>
      <c r="E33" s="26">
        <f>'Ulazni Podaci'!$F$19*SIN('Ulazni Podaci'!$F$20*D33)</f>
        <v>50</v>
      </c>
      <c r="F33" s="26">
        <f t="shared" si="3"/>
        <v>8.4697308948630866E-4</v>
      </c>
      <c r="G33" s="26">
        <f t="shared" si="0"/>
        <v>1.4375337102716693E-3</v>
      </c>
      <c r="H33" s="26">
        <f t="shared" si="4"/>
        <v>2.4707379066433843E-2</v>
      </c>
      <c r="I33" s="26">
        <f t="shared" si="1"/>
        <v>3.4549148468563461E-2</v>
      </c>
    </row>
    <row r="34" spans="3:9" x14ac:dyDescent="0.25">
      <c r="C34" s="26">
        <v>6</v>
      </c>
      <c r="D34" s="26">
        <f t="shared" si="2"/>
        <v>0.12000000000000001</v>
      </c>
      <c r="E34" s="26">
        <f>'Ulazni Podaci'!$F$19*SIN('Ulazni Podaci'!$F$20*D34)</f>
        <v>58.778525229247322</v>
      </c>
      <c r="F34" s="26">
        <f t="shared" si="3"/>
        <v>1.4375337102716693E-3</v>
      </c>
      <c r="G34" s="26">
        <f t="shared" si="0"/>
        <v>2.235937489074624E-3</v>
      </c>
      <c r="H34" s="26">
        <f t="shared" si="4"/>
        <v>3.4549148468563461E-2</v>
      </c>
      <c r="I34" s="26">
        <f t="shared" si="1"/>
        <v>4.5440278291448179E-2</v>
      </c>
    </row>
    <row r="35" spans="3:9" x14ac:dyDescent="0.25">
      <c r="C35" s="26">
        <v>7</v>
      </c>
      <c r="D35" s="26">
        <f t="shared" si="2"/>
        <v>0.14000000000000001</v>
      </c>
      <c r="E35" s="26">
        <f>'Ulazni Podaci'!$F$19*SIN('Ulazni Podaci'!$F$20*D35)</f>
        <v>66.913060635885842</v>
      </c>
      <c r="F35" s="26">
        <f t="shared" si="3"/>
        <v>2.235937489074624E-3</v>
      </c>
      <c r="G35" s="26">
        <f t="shared" si="0"/>
        <v>3.2599890598664027E-3</v>
      </c>
      <c r="H35" s="26">
        <f t="shared" si="4"/>
        <v>4.5440278291448179E-2</v>
      </c>
      <c r="I35" s="26">
        <f t="shared" si="1"/>
        <v>5.7057815592054154E-2</v>
      </c>
    </row>
    <row r="36" spans="3:9" x14ac:dyDescent="0.25">
      <c r="C36" s="26">
        <v>8</v>
      </c>
      <c r="D36" s="26">
        <f t="shared" si="2"/>
        <v>0.16</v>
      </c>
      <c r="E36" s="26">
        <f>'Ulazni Podaci'!$F$19*SIN('Ulazni Podaci'!$F$20*D36)</f>
        <v>74.314482547739431</v>
      </c>
      <c r="F36" s="26">
        <f t="shared" si="3"/>
        <v>3.2599890598664027E-3</v>
      </c>
      <c r="G36" s="26">
        <f t="shared" si="0"/>
        <v>4.5207762190391148E-3</v>
      </c>
      <c r="H36" s="26">
        <f t="shared" si="4"/>
        <v>5.7057815592054154E-2</v>
      </c>
      <c r="I36" s="26">
        <f t="shared" si="1"/>
        <v>6.9054236827436458E-2</v>
      </c>
    </row>
    <row r="37" spans="3:9" x14ac:dyDescent="0.25">
      <c r="C37" s="26">
        <v>9</v>
      </c>
      <c r="D37" s="26">
        <f t="shared" si="2"/>
        <v>0.18</v>
      </c>
      <c r="E37" s="26">
        <f>'Ulazni Podaci'!$F$19*SIN('Ulazni Podaci'!$F$20*D37)</f>
        <v>80.901699437494742</v>
      </c>
      <c r="F37" s="26">
        <f t="shared" si="3"/>
        <v>4.5207762190391148E-3</v>
      </c>
      <c r="G37" s="26">
        <f t="shared" si="0"/>
        <v>6.0222524213631315E-3</v>
      </c>
      <c r="H37" s="26">
        <f t="shared" si="4"/>
        <v>6.9054236827436458E-2</v>
      </c>
      <c r="I37" s="26">
        <f t="shared" si="1"/>
        <v>8.1064908116580264E-2</v>
      </c>
    </row>
    <row r="38" spans="3:9" x14ac:dyDescent="0.25">
      <c r="C38" s="26">
        <v>10</v>
      </c>
      <c r="D38" s="26">
        <f t="shared" si="2"/>
        <v>0.19999999999999998</v>
      </c>
      <c r="E38" s="26">
        <f>'Ulazni Podaci'!$F$19*SIN('Ulazni Podaci'!$F$20*D38)</f>
        <v>86.602540378443862</v>
      </c>
      <c r="F38" s="26">
        <f t="shared" si="3"/>
        <v>6.0222524213631315E-3</v>
      </c>
      <c r="G38" s="26">
        <f t="shared" si="0"/>
        <v>7.7609721688058223E-3</v>
      </c>
      <c r="H38" s="26">
        <f t="shared" si="4"/>
        <v>8.1064908116580264E-2</v>
      </c>
      <c r="I38" s="26">
        <f t="shared" si="1"/>
        <v>9.2715890128643397E-2</v>
      </c>
    </row>
    <row r="39" spans="3:9" x14ac:dyDescent="0.25">
      <c r="C39" s="26">
        <v>11</v>
      </c>
      <c r="D39" s="26">
        <f t="shared" si="2"/>
        <v>0.21999999999999997</v>
      </c>
      <c r="E39" s="26">
        <f>'Ulazni Podaci'!$F$19*SIN('Ulazni Podaci'!$F$20*D39)</f>
        <v>91.354545764260081</v>
      </c>
      <c r="F39" s="26">
        <f t="shared" si="3"/>
        <v>7.7609721688058223E-3</v>
      </c>
      <c r="G39" s="26">
        <f t="shared" si="0"/>
        <v>9.7259847209884634E-3</v>
      </c>
      <c r="H39" s="26">
        <f t="shared" si="4"/>
        <v>9.2715890128643397E-2</v>
      </c>
      <c r="I39" s="26">
        <f t="shared" si="1"/>
        <v>0.10363194052234161</v>
      </c>
    </row>
    <row r="40" spans="3:9" x14ac:dyDescent="0.25">
      <c r="C40" s="26">
        <v>12</v>
      </c>
      <c r="D40" s="26">
        <f t="shared" si="2"/>
        <v>0.23999999999999996</v>
      </c>
      <c r="E40" s="26">
        <f>'Ulazni Podaci'!$F$19*SIN('Ulazni Podaci'!$F$20*D40)</f>
        <v>95.10565162951535</v>
      </c>
      <c r="F40" s="26">
        <f t="shared" si="3"/>
        <v>9.7259847209884634E-3</v>
      </c>
      <c r="G40" s="26">
        <f t="shared" si="0"/>
        <v>1.1898888581268448E-2</v>
      </c>
      <c r="H40" s="26">
        <f t="shared" si="4"/>
        <v>0.10363194052234161</v>
      </c>
      <c r="I40" s="26">
        <f t="shared" si="1"/>
        <v>0.11344456396935182</v>
      </c>
    </row>
    <row r="41" spans="3:9" x14ac:dyDescent="0.25">
      <c r="C41" s="26">
        <v>13</v>
      </c>
      <c r="D41" s="26">
        <f t="shared" si="2"/>
        <v>0.25999999999999995</v>
      </c>
      <c r="E41" s="26">
        <f>'Ulazni Podaci'!$F$19*SIN('Ulazni Podaci'!$F$20*D41)</f>
        <v>97.814760073380555</v>
      </c>
      <c r="F41" s="26">
        <f t="shared" si="3"/>
        <v>1.1898888581268448E-2</v>
      </c>
      <c r="G41" s="26">
        <f t="shared" si="0"/>
        <v>1.4254046206058749E-2</v>
      </c>
      <c r="H41" s="26">
        <f t="shared" si="4"/>
        <v>0.11344456396935182</v>
      </c>
      <c r="I41" s="26">
        <f t="shared" si="1"/>
        <v>0.12179995952937549</v>
      </c>
    </row>
    <row r="42" spans="3:9" x14ac:dyDescent="0.25">
      <c r="C42" s="26">
        <v>14</v>
      </c>
      <c r="D42" s="26">
        <f t="shared" si="2"/>
        <v>0.27999999999999997</v>
      </c>
      <c r="E42" s="26">
        <f>'Ulazni Podaci'!$F$19*SIN('Ulazni Podaci'!$F$20*D42)</f>
        <v>99.452189536827333</v>
      </c>
      <c r="F42" s="26">
        <f t="shared" si="3"/>
        <v>1.4254046206058749E-2</v>
      </c>
      <c r="G42" s="26">
        <f t="shared" si="0"/>
        <v>1.675895539950828E-2</v>
      </c>
      <c r="H42" s="26">
        <f t="shared" si="4"/>
        <v>0.12179995952937549</v>
      </c>
      <c r="I42" s="26">
        <f t="shared" si="1"/>
        <v>0.12836671749253237</v>
      </c>
    </row>
    <row r="43" spans="3:9" x14ac:dyDescent="0.25">
      <c r="C43" s="26">
        <v>15</v>
      </c>
      <c r="D43" s="26">
        <f t="shared" si="2"/>
        <v>0.3</v>
      </c>
      <c r="E43" s="26">
        <f>'Ulazni Podaci'!$F$19*SIN('Ulazni Podaci'!$F$20*D43)</f>
        <v>100</v>
      </c>
      <c r="F43" s="26">
        <f t="shared" si="3"/>
        <v>1.675895539950828E-2</v>
      </c>
      <c r="G43" s="26">
        <f t="shared" si="0"/>
        <v>1.9374770942832832E-2</v>
      </c>
      <c r="H43" s="26">
        <f t="shared" si="4"/>
        <v>0.12836671749253237</v>
      </c>
      <c r="I43" s="26">
        <f t="shared" si="1"/>
        <v>0.13284312270911139</v>
      </c>
    </row>
    <row r="44" spans="3:9" x14ac:dyDescent="0.25">
      <c r="C44" s="26">
        <v>16</v>
      </c>
      <c r="D44" s="26">
        <f t="shared" si="2"/>
        <v>0.32</v>
      </c>
      <c r="E44" s="26">
        <f>'Ulazni Podaci'!$F$19*SIN('Ulazni Podaci'!$F$20*D44)</f>
        <v>99.452189536827333</v>
      </c>
      <c r="F44" s="26">
        <f t="shared" si="3"/>
        <v>1.9374770942832832E-2</v>
      </c>
      <c r="G44" s="26">
        <f t="shared" si="0"/>
        <v>2.2056967217610472E-2</v>
      </c>
      <c r="H44" s="26">
        <f t="shared" si="4"/>
        <v>0.13284312270911139</v>
      </c>
      <c r="I44" s="26">
        <f t="shared" si="1"/>
        <v>0.13496392878819363</v>
      </c>
    </row>
    <row r="45" spans="3:9" x14ac:dyDescent="0.25">
      <c r="C45" s="26">
        <v>17</v>
      </c>
      <c r="D45" s="26">
        <f t="shared" si="2"/>
        <v>0.34</v>
      </c>
      <c r="E45" s="26">
        <f>'Ulazni Podaci'!$F$19*SIN('Ulazni Podaci'!$F$20*D45)</f>
        <v>97.814760073380555</v>
      </c>
      <c r="F45" s="26">
        <f t="shared" si="3"/>
        <v>2.2056967217610472E-2</v>
      </c>
      <c r="G45" s="26">
        <f t="shared" si="0"/>
        <v>2.4756129963050367E-2</v>
      </c>
      <c r="H45" s="26">
        <f t="shared" si="4"/>
        <v>0.13496392878819363</v>
      </c>
      <c r="I45" s="26">
        <f t="shared" si="1"/>
        <v>0.13450647722580292</v>
      </c>
    </row>
    <row r="46" spans="3:9" x14ac:dyDescent="0.25">
      <c r="C46" s="26">
        <v>18</v>
      </c>
      <c r="D46" s="26">
        <f t="shared" si="2"/>
        <v>0.36000000000000004</v>
      </c>
      <c r="E46" s="26">
        <f>'Ulazni Podaci'!$F$19*SIN('Ulazni Podaci'!$F$20*D46)</f>
        <v>95.10565162951535</v>
      </c>
      <c r="F46" s="26">
        <f t="shared" si="3"/>
        <v>2.4756129963050367E-2</v>
      </c>
      <c r="G46" s="26">
        <f t="shared" si="0"/>
        <v>2.7418862903252093E-2</v>
      </c>
      <c r="H46" s="26">
        <f t="shared" si="4"/>
        <v>0.13450647722580292</v>
      </c>
      <c r="I46" s="26">
        <f t="shared" si="1"/>
        <v>0.13129604734287637</v>
      </c>
    </row>
    <row r="47" spans="3:9" x14ac:dyDescent="0.25">
      <c r="C47" s="26">
        <v>19</v>
      </c>
      <c r="D47" s="26">
        <f t="shared" si="2"/>
        <v>0.38000000000000006</v>
      </c>
      <c r="E47" s="26">
        <f>'Ulazni Podaci'!$F$19*SIN('Ulazni Podaci'!$F$20*D47)</f>
        <v>91.354545764260081</v>
      </c>
      <c r="F47" s="26">
        <f t="shared" si="3"/>
        <v>2.7418862903252093E-2</v>
      </c>
      <c r="G47" s="26">
        <f t="shared" si="0"/>
        <v>2.9988792832541439E-2</v>
      </c>
      <c r="H47" s="26">
        <f t="shared" si="4"/>
        <v>0.13129604734287637</v>
      </c>
      <c r="I47" s="26">
        <f t="shared" si="1"/>
        <v>0.1252103366618649</v>
      </c>
    </row>
    <row r="48" spans="3:9" x14ac:dyDescent="0.25">
      <c r="C48" s="26">
        <v>20</v>
      </c>
      <c r="D48" s="26">
        <f t="shared" si="2"/>
        <v>0.40000000000000008</v>
      </c>
      <c r="E48" s="26">
        <f>'Ulazni Podaci'!$F$19*SIN('Ulazni Podaci'!$F$20*D48)</f>
        <v>86.60254037844382</v>
      </c>
      <c r="F48" s="26">
        <f t="shared" si="3"/>
        <v>2.9988792832541439E-2</v>
      </c>
      <c r="G48" s="26">
        <f t="shared" si="0"/>
        <v>3.240765489130084E-2</v>
      </c>
      <c r="H48" s="26">
        <f t="shared" si="4"/>
        <v>0.1252103366618649</v>
      </c>
      <c r="I48" s="26">
        <f t="shared" si="1"/>
        <v>0.11618298678582811</v>
      </c>
    </row>
    <row r="49" spans="3:9" x14ac:dyDescent="0.25">
      <c r="C49" s="26">
        <v>21</v>
      </c>
      <c r="D49" s="26">
        <f t="shared" si="2"/>
        <v>0.4200000000000001</v>
      </c>
      <c r="E49" s="26">
        <f>'Ulazni Podaci'!$F$19*SIN('Ulazni Podaci'!$F$20*D49)</f>
        <v>80.901699437494727</v>
      </c>
      <c r="F49" s="26">
        <f t="shared" si="3"/>
        <v>3.240765489130084E-2</v>
      </c>
      <c r="G49" s="26">
        <f t="shared" si="0"/>
        <v>3.4616438232390495E-2</v>
      </c>
      <c r="H49" s="26">
        <f t="shared" si="4"/>
        <v>0.11618298678582811</v>
      </c>
      <c r="I49" s="26">
        <f t="shared" si="1"/>
        <v>0.10420608669662398</v>
      </c>
    </row>
    <row r="50" spans="3:9" x14ac:dyDescent="0.25">
      <c r="C50" s="26">
        <v>22</v>
      </c>
      <c r="D50" s="26">
        <f t="shared" si="2"/>
        <v>0.44000000000000011</v>
      </c>
      <c r="E50" s="26">
        <f>'Ulazni Podaci'!$F$19*SIN('Ulazni Podaci'!$F$20*D50)</f>
        <v>74.314482547739388</v>
      </c>
      <c r="F50" s="26">
        <f t="shared" si="3"/>
        <v>3.4616438232390495E-2</v>
      </c>
      <c r="G50" s="26">
        <f t="shared" si="0"/>
        <v>3.6556571094758274E-2</v>
      </c>
      <c r="H50" s="26">
        <f t="shared" si="4"/>
        <v>0.10420608669662398</v>
      </c>
      <c r="I50" s="26">
        <f t="shared" si="1"/>
        <v>8.9331603368445922E-2</v>
      </c>
    </row>
    <row r="51" spans="3:9" x14ac:dyDescent="0.25">
      <c r="C51" s="26">
        <v>23</v>
      </c>
      <c r="D51" s="26">
        <f t="shared" si="2"/>
        <v>0.46000000000000013</v>
      </c>
      <c r="E51" s="26">
        <f>'Ulazni Podaci'!$F$19*SIN('Ulazni Podaci'!$F$20*D51)</f>
        <v>66.91306063588577</v>
      </c>
      <c r="F51" s="26">
        <f t="shared" si="3"/>
        <v>3.6556571094758274E-2</v>
      </c>
      <c r="G51" s="26">
        <f t="shared" si="0"/>
        <v>3.8171123485647433E-2</v>
      </c>
      <c r="H51" s="26">
        <f t="shared" si="4"/>
        <v>8.9331603368445922E-2</v>
      </c>
      <c r="I51" s="26">
        <f t="shared" si="1"/>
        <v>7.1671708391779512E-2</v>
      </c>
    </row>
    <row r="52" spans="3:9" x14ac:dyDescent="0.25">
      <c r="C52" s="26">
        <v>24</v>
      </c>
      <c r="D52" s="26">
        <f t="shared" si="2"/>
        <v>0.48000000000000015</v>
      </c>
      <c r="E52" s="26">
        <f>'Ulazni Podaci'!$F$19*SIN('Ulazni Podaci'!$F$20*D52)</f>
        <v>58.778525229247251</v>
      </c>
      <c r="F52" s="26">
        <f t="shared" si="3"/>
        <v>3.8171123485647433E-2</v>
      </c>
      <c r="G52" s="26">
        <f t="shared" si="0"/>
        <v>3.9406005239134879E-2</v>
      </c>
      <c r="H52" s="26">
        <f t="shared" si="4"/>
        <v>7.1671708391779512E-2</v>
      </c>
      <c r="I52" s="26">
        <f t="shared" si="1"/>
        <v>5.1397988601272773E-2</v>
      </c>
    </row>
    <row r="53" spans="3:9" x14ac:dyDescent="0.25">
      <c r="C53" s="26">
        <v>25</v>
      </c>
      <c r="D53" s="26">
        <f t="shared" si="2"/>
        <v>0.50000000000000011</v>
      </c>
      <c r="E53" s="26">
        <f>'Ulazni Podaci'!$F$19*SIN('Ulazni Podaci'!$F$20*D53)</f>
        <v>49.999999999999957</v>
      </c>
      <c r="F53" s="26">
        <f t="shared" si="3"/>
        <v>3.9406005239134879E-2</v>
      </c>
      <c r="G53" s="26">
        <f t="shared" si="0"/>
        <v>4.0211137173305239E-2</v>
      </c>
      <c r="H53" s="26">
        <f t="shared" si="4"/>
        <v>5.1397988601272773E-2</v>
      </c>
      <c r="I53" s="26">
        <f t="shared" si="1"/>
        <v>2.8739548172959515E-2</v>
      </c>
    </row>
    <row r="54" spans="3:9" x14ac:dyDescent="0.25">
      <c r="C54" s="26">
        <v>26</v>
      </c>
      <c r="D54" s="26">
        <f t="shared" si="2"/>
        <v>0.52000000000000013</v>
      </c>
      <c r="E54" s="26">
        <f>'Ulazni Podaci'!$F$19*SIN('Ulazni Podaci'!$F$20*D54)</f>
        <v>40.673664307579962</v>
      </c>
      <c r="F54" s="26">
        <f t="shared" si="3"/>
        <v>4.0211137173305239E-2</v>
      </c>
      <c r="G54" s="26">
        <f t="shared" si="0"/>
        <v>4.0541573411384903E-2</v>
      </c>
      <c r="H54" s="26">
        <f t="shared" si="4"/>
        <v>2.8739548172959515E-2</v>
      </c>
      <c r="I54" s="26">
        <f t="shared" si="1"/>
        <v>3.980028974545774E-3</v>
      </c>
    </row>
    <row r="55" spans="3:9" x14ac:dyDescent="0.25">
      <c r="C55" s="26">
        <v>27</v>
      </c>
      <c r="D55" s="26">
        <f t="shared" si="2"/>
        <v>0.54000000000000015</v>
      </c>
      <c r="E55" s="26">
        <f>'Ulazni Podaci'!$F$19*SIN('Ulazni Podaci'!$F$20*D55)</f>
        <v>30.901699437494667</v>
      </c>
      <c r="F55" s="26">
        <f t="shared" si="3"/>
        <v>4.0541573411384903E-2</v>
      </c>
      <c r="G55" s="26">
        <f t="shared" si="0"/>
        <v>4.035855365730967E-2</v>
      </c>
      <c r="H55" s="26">
        <f t="shared" si="4"/>
        <v>3.980028974545774E-3</v>
      </c>
      <c r="I55" s="26">
        <f t="shared" si="1"/>
        <v>-2.254640520591036E-2</v>
      </c>
    </row>
    <row r="56" spans="3:9" x14ac:dyDescent="0.25">
      <c r="C56" s="26">
        <v>28</v>
      </c>
      <c r="D56" s="26">
        <f t="shared" si="2"/>
        <v>0.56000000000000016</v>
      </c>
      <c r="E56" s="26">
        <f>'Ulazni Podaci'!$F$19*SIN('Ulazni Podaci'!$F$20*D56)</f>
        <v>20.791169081775841</v>
      </c>
      <c r="F56" s="26">
        <f t="shared" si="3"/>
        <v>4.035855365730967E-2</v>
      </c>
      <c r="G56" s="26">
        <f t="shared" si="0"/>
        <v>3.9630465310792021E-2</v>
      </c>
      <c r="H56" s="26">
        <f t="shared" si="4"/>
        <v>-2.254640520591036E-2</v>
      </c>
      <c r="I56" s="26">
        <f t="shared" si="1"/>
        <v>-5.04600568761212E-2</v>
      </c>
    </row>
    <row r="57" spans="3:9" x14ac:dyDescent="0.25">
      <c r="C57" s="26">
        <v>29</v>
      </c>
      <c r="D57" s="26">
        <f t="shared" si="2"/>
        <v>0.58000000000000018</v>
      </c>
      <c r="E57" s="26">
        <f>'Ulazni Podaci'!$F$19*SIN('Ulazni Podaci'!$F$20*D57)</f>
        <v>10.452846326765242</v>
      </c>
      <c r="F57" s="26">
        <f t="shared" si="3"/>
        <v>3.9630465310792021E-2</v>
      </c>
      <c r="G57" s="26">
        <f t="shared" si="0"/>
        <v>3.8333696752168349E-2</v>
      </c>
      <c r="H57" s="26">
        <f t="shared" si="4"/>
        <v>-5.04600568761212E-2</v>
      </c>
      <c r="I57" s="26">
        <f t="shared" si="1"/>
        <v>-7.9341574861323316E-2</v>
      </c>
    </row>
    <row r="58" spans="3:9" x14ac:dyDescent="0.25">
      <c r="C58" s="26">
        <v>30</v>
      </c>
      <c r="D58" s="26">
        <f t="shared" si="2"/>
        <v>0.6000000000000002</v>
      </c>
      <c r="E58" s="26">
        <v>0</v>
      </c>
      <c r="F58" s="26">
        <f t="shared" si="3"/>
        <v>3.8333696752168349E-2</v>
      </c>
      <c r="G58" s="26">
        <f t="shared" si="0"/>
        <v>3.6460447836012072E-2</v>
      </c>
      <c r="H58" s="26">
        <f t="shared" si="4"/>
        <v>-7.9341574861323316E-2</v>
      </c>
      <c r="I58" s="26">
        <f t="shared" si="1"/>
        <v>-0.10767785617563309</v>
      </c>
    </row>
    <row r="59" spans="3:9" x14ac:dyDescent="0.25">
      <c r="C59" s="26">
        <v>31</v>
      </c>
      <c r="D59" s="26">
        <f t="shared" si="2"/>
        <v>0.62000000000000022</v>
      </c>
      <c r="E59" s="26">
        <v>0</v>
      </c>
      <c r="F59" s="26">
        <f t="shared" si="3"/>
        <v>3.6460447836012072E-2</v>
      </c>
      <c r="G59" s="26">
        <f t="shared" si="0"/>
        <v>3.4040177930580423E-2</v>
      </c>
      <c r="H59" s="26">
        <f t="shared" si="4"/>
        <v>-0.10767785617563309</v>
      </c>
      <c r="I59" s="26">
        <f t="shared" si="1"/>
        <v>-0.13397606507761489</v>
      </c>
    </row>
    <row r="60" spans="3:9" x14ac:dyDescent="0.25">
      <c r="C60" s="26">
        <v>32</v>
      </c>
      <c r="D60" s="26">
        <f t="shared" si="2"/>
        <v>0.64000000000000024</v>
      </c>
      <c r="E60" s="26">
        <v>0</v>
      </c>
      <c r="F60" s="26">
        <f t="shared" si="3"/>
        <v>3.4040177930580423E-2</v>
      </c>
      <c r="G60" s="26">
        <f t="shared" si="0"/>
        <v>3.1117575131810227E-2</v>
      </c>
      <c r="H60" s="26">
        <f t="shared" si="4"/>
        <v>-0.13397606507761489</v>
      </c>
      <c r="I60" s="26">
        <f t="shared" si="1"/>
        <v>-0.15785021668594884</v>
      </c>
    </row>
    <row r="61" spans="3:9" x14ac:dyDescent="0.25">
      <c r="C61" s="26">
        <v>33</v>
      </c>
      <c r="D61" s="26">
        <f t="shared" si="2"/>
        <v>0.66000000000000025</v>
      </c>
      <c r="E61" s="26">
        <v>0</v>
      </c>
      <c r="F61" s="26">
        <f t="shared" si="3"/>
        <v>3.1117575131810227E-2</v>
      </c>
      <c r="G61" s="26">
        <f t="shared" si="0"/>
        <v>2.774462855015845E-2</v>
      </c>
      <c r="H61" s="26">
        <f t="shared" si="4"/>
        <v>-0.15785021668594884</v>
      </c>
      <c r="I61" s="26">
        <f t="shared" si="1"/>
        <v>-0.17895706426705235</v>
      </c>
    </row>
    <row r="62" spans="3:9" x14ac:dyDescent="0.25">
      <c r="C62" s="26">
        <v>34</v>
      </c>
      <c r="D62" s="26">
        <f t="shared" si="2"/>
        <v>0.68000000000000027</v>
      </c>
      <c r="E62" s="26">
        <v>0</v>
      </c>
      <c r="F62" s="26">
        <f t="shared" si="3"/>
        <v>2.774462855015845E-2</v>
      </c>
      <c r="G62" s="26">
        <f t="shared" si="0"/>
        <v>2.3979723892283051E-2</v>
      </c>
      <c r="H62" s="26">
        <f t="shared" si="4"/>
        <v>-0.17895706426705235</v>
      </c>
      <c r="I62" s="26">
        <f t="shared" si="1"/>
        <v>-0.19700093580974981</v>
      </c>
    </row>
    <row r="63" spans="3:9" x14ac:dyDescent="0.25">
      <c r="C63" s="26">
        <v>35</v>
      </c>
      <c r="D63" s="26">
        <f t="shared" si="2"/>
        <v>0.70000000000000029</v>
      </c>
      <c r="E63" s="26">
        <v>0</v>
      </c>
      <c r="F63" s="26">
        <f t="shared" si="3"/>
        <v>2.3979723892283051E-2</v>
      </c>
      <c r="G63" s="26">
        <f t="shared" si="0"/>
        <v>1.9886650257525645E-2</v>
      </c>
      <c r="H63" s="26">
        <f t="shared" si="4"/>
        <v>-0.19700093580974981</v>
      </c>
      <c r="I63" s="26">
        <f t="shared" si="1"/>
        <v>-0.21173776598906896</v>
      </c>
    </row>
    <row r="64" spans="3:9" x14ac:dyDescent="0.25">
      <c r="C64" s="26">
        <v>36</v>
      </c>
      <c r="D64" s="26">
        <f t="shared" si="2"/>
        <v>0.72000000000000031</v>
      </c>
      <c r="E64" s="26">
        <v>0</v>
      </c>
      <c r="F64" s="26">
        <f t="shared" si="3"/>
        <v>1.9886650257525645E-2</v>
      </c>
      <c r="G64" s="26">
        <f t="shared" si="0"/>
        <v>1.5533534794773146E-2</v>
      </c>
      <c r="H64" s="26">
        <f t="shared" si="4"/>
        <v>-0.21173776598906896</v>
      </c>
      <c r="I64" s="26">
        <f t="shared" si="1"/>
        <v>-0.22297827048137772</v>
      </c>
    </row>
    <row r="65" spans="3:9" x14ac:dyDescent="0.25">
      <c r="C65" s="26">
        <v>37</v>
      </c>
      <c r="D65" s="26">
        <f t="shared" si="2"/>
        <v>0.74000000000000032</v>
      </c>
      <c r="E65" s="26">
        <v>0</v>
      </c>
      <c r="F65" s="26">
        <f t="shared" si="3"/>
        <v>1.5533534794773146E-2</v>
      </c>
      <c r="G65" s="26">
        <f t="shared" si="0"/>
        <v>1.0991722786157215E-2</v>
      </c>
      <c r="H65" s="26">
        <f t="shared" si="4"/>
        <v>-0.22297827048137772</v>
      </c>
      <c r="I65" s="26">
        <f t="shared" si="1"/>
        <v>-0.23059022367200122</v>
      </c>
    </row>
    <row r="66" spans="3:9" x14ac:dyDescent="0.25">
      <c r="C66" s="26">
        <v>38</v>
      </c>
      <c r="D66" s="26">
        <f t="shared" si="2"/>
        <v>0.76000000000000034</v>
      </c>
      <c r="E66" s="26">
        <v>0</v>
      </c>
      <c r="F66" s="26">
        <f t="shared" si="3"/>
        <v>1.0991722786157215E-2</v>
      </c>
      <c r="G66" s="26">
        <f t="shared" si="0"/>
        <v>6.3346213586300479E-3</v>
      </c>
      <c r="H66" s="26">
        <f t="shared" si="4"/>
        <v>-0.23059022367200122</v>
      </c>
      <c r="I66" s="26">
        <f t="shared" si="1"/>
        <v>-0.23449981530920513</v>
      </c>
    </row>
    <row r="67" spans="3:9" x14ac:dyDescent="0.25">
      <c r="C67" s="26">
        <v>39</v>
      </c>
      <c r="D67" s="26">
        <f t="shared" si="2"/>
        <v>0.78000000000000036</v>
      </c>
      <c r="E67" s="26">
        <v>0</v>
      </c>
      <c r="F67" s="26">
        <f t="shared" si="3"/>
        <v>6.3346213586300479E-3</v>
      </c>
      <c r="G67" s="26">
        <f t="shared" si="0"/>
        <v>1.6365253663774438E-3</v>
      </c>
      <c r="H67" s="26">
        <f t="shared" si="4"/>
        <v>-0.23449981530920513</v>
      </c>
      <c r="I67" s="26">
        <f t="shared" si="1"/>
        <v>-0.23469207637254513</v>
      </c>
    </row>
    <row r="68" spans="3:9" x14ac:dyDescent="0.25">
      <c r="C68" s="26">
        <v>40</v>
      </c>
      <c r="D68" s="26">
        <f t="shared" si="2"/>
        <v>0.80000000000000038</v>
      </c>
      <c r="E68" s="26">
        <v>0</v>
      </c>
      <c r="F68" s="26">
        <f t="shared" si="3"/>
        <v>1.6365253663774438E-3</v>
      </c>
      <c r="G68" s="26">
        <f t="shared" si="0"/>
        <v>-3.0285559654026776E-3</v>
      </c>
      <c r="H68" s="26">
        <f t="shared" si="4"/>
        <v>-0.23469207637254513</v>
      </c>
      <c r="I68" s="26">
        <f t="shared" si="1"/>
        <v>-0.23121037910636139</v>
      </c>
    </row>
    <row r="69" spans="3:9" x14ac:dyDescent="0.25">
      <c r="C69" s="26">
        <v>41</v>
      </c>
      <c r="D69" s="26">
        <f t="shared" si="2"/>
        <v>0.8200000000000004</v>
      </c>
      <c r="E69" s="26">
        <v>0</v>
      </c>
      <c r="F69" s="26">
        <f t="shared" si="3"/>
        <v>-3.0285559654026776E-3</v>
      </c>
      <c r="G69" s="26">
        <f t="shared" si="0"/>
        <v>-7.5880532886873735E-3</v>
      </c>
      <c r="H69" s="26">
        <f t="shared" si="4"/>
        <v>-0.23121037910636139</v>
      </c>
      <c r="I69" s="26">
        <f t="shared" si="1"/>
        <v>-0.22415503059133332</v>
      </c>
    </row>
    <row r="70" spans="3:9" x14ac:dyDescent="0.25">
      <c r="C70" s="26">
        <v>42</v>
      </c>
      <c r="D70" s="26">
        <f t="shared" si="2"/>
        <v>0.84000000000000041</v>
      </c>
      <c r="E70" s="26">
        <v>0</v>
      </c>
      <c r="F70" s="26">
        <f t="shared" si="3"/>
        <v>-7.5880532886873735E-3</v>
      </c>
      <c r="G70" s="26">
        <f t="shared" si="0"/>
        <v>-1.1971954453947407E-2</v>
      </c>
      <c r="H70" s="26">
        <f t="shared" si="4"/>
        <v>-0.22415503059133332</v>
      </c>
      <c r="I70" s="26">
        <f t="shared" si="1"/>
        <v>-0.21368099316613193</v>
      </c>
    </row>
    <row r="71" spans="3:9" x14ac:dyDescent="0.25">
      <c r="C71" s="26">
        <v>43</v>
      </c>
      <c r="D71" s="26">
        <f t="shared" si="2"/>
        <v>0.86000000000000043</v>
      </c>
      <c r="E71" s="26">
        <v>0</v>
      </c>
      <c r="F71" s="26">
        <f t="shared" si="3"/>
        <v>-1.1971954453947407E-2</v>
      </c>
      <c r="G71" s="26">
        <f t="shared" si="0"/>
        <v>-1.6113867885773497E-2</v>
      </c>
      <c r="H71" s="26">
        <f t="shared" si="4"/>
        <v>-0.21368099316613193</v>
      </c>
      <c r="I71" s="26">
        <f t="shared" si="1"/>
        <v>-0.19999477825527623</v>
      </c>
    </row>
    <row r="72" spans="3:9" x14ac:dyDescent="0.25">
      <c r="C72" s="26">
        <v>44</v>
      </c>
      <c r="D72" s="26">
        <f t="shared" si="2"/>
        <v>0.88000000000000045</v>
      </c>
      <c r="E72" s="26">
        <v>0</v>
      </c>
      <c r="F72" s="26">
        <f t="shared" si="3"/>
        <v>-1.6113867885773497E-2</v>
      </c>
      <c r="G72" s="26">
        <f t="shared" si="0"/>
        <v>-1.9952016050259522E-2</v>
      </c>
      <c r="H72" s="26">
        <f t="shared" si="4"/>
        <v>-0.19999477825527623</v>
      </c>
      <c r="I72" s="26">
        <f t="shared" si="1"/>
        <v>-0.18335057250979697</v>
      </c>
    </row>
    <row r="73" spans="3:9" x14ac:dyDescent="0.25">
      <c r="C73" s="26">
        <v>45</v>
      </c>
      <c r="D73" s="26">
        <f t="shared" si="2"/>
        <v>0.90000000000000047</v>
      </c>
      <c r="E73" s="26">
        <v>0</v>
      </c>
      <c r="F73" s="26">
        <f t="shared" si="3"/>
        <v>-1.9952016050259522E-2</v>
      </c>
      <c r="G73" s="26">
        <f t="shared" si="0"/>
        <v>-2.3430144344407544E-2</v>
      </c>
      <c r="H73" s="26">
        <f t="shared" si="4"/>
        <v>-0.18335057250979697</v>
      </c>
      <c r="I73" s="26">
        <f t="shared" si="1"/>
        <v>-0.16404566644216922</v>
      </c>
    </row>
    <row r="74" spans="3:9" x14ac:dyDescent="0.25">
      <c r="C74" s="26">
        <v>46</v>
      </c>
      <c r="D74" s="26">
        <f t="shared" si="2"/>
        <v>0.92000000000000048</v>
      </c>
      <c r="E74" s="26">
        <v>0</v>
      </c>
      <c r="F74" s="26">
        <f t="shared" si="3"/>
        <v>-2.3430144344407544E-2</v>
      </c>
      <c r="G74" s="26">
        <f t="shared" si="0"/>
        <v>-2.6498332244000434E-2</v>
      </c>
      <c r="H74" s="26">
        <f t="shared" si="4"/>
        <v>-0.16404566644216922</v>
      </c>
      <c r="I74" s="26">
        <f t="shared" si="1"/>
        <v>-0.14241526577323138</v>
      </c>
    </row>
    <row r="75" spans="3:9" x14ac:dyDescent="0.25">
      <c r="C75" s="26">
        <v>47</v>
      </c>
      <c r="D75" s="26">
        <f t="shared" si="2"/>
        <v>0.9400000000000005</v>
      </c>
      <c r="E75" s="26">
        <v>0</v>
      </c>
      <c r="F75" s="26">
        <f t="shared" si="3"/>
        <v>-2.6498332244000434E-2</v>
      </c>
      <c r="G75" s="26">
        <f t="shared" si="0"/>
        <v>-2.9113695239709372E-2</v>
      </c>
      <c r="H75" s="26">
        <f t="shared" si="4"/>
        <v>-0.14241526577323138</v>
      </c>
      <c r="I75" s="26">
        <f t="shared" si="1"/>
        <v>-0.11882677436490625</v>
      </c>
    </row>
    <row r="76" spans="3:9" x14ac:dyDescent="0.25">
      <c r="C76" s="26">
        <v>48</v>
      </c>
      <c r="D76" s="26">
        <f t="shared" si="2"/>
        <v>0.96000000000000052</v>
      </c>
      <c r="E76" s="26">
        <v>0</v>
      </c>
      <c r="F76" s="26">
        <f t="shared" si="3"/>
        <v>-2.9113695239709372E-2</v>
      </c>
      <c r="G76" s="26">
        <f t="shared" si="0"/>
        <v>-3.1240967942840096E-2</v>
      </c>
      <c r="H76" s="26">
        <f t="shared" si="4"/>
        <v>-0.11882677436490625</v>
      </c>
      <c r="I76" s="26">
        <f t="shared" si="1"/>
        <v>-9.3673644770282574E-2</v>
      </c>
    </row>
    <row r="77" spans="3:9" x14ac:dyDescent="0.25">
      <c r="C77" s="26">
        <v>49</v>
      </c>
      <c r="D77" s="26">
        <f t="shared" si="2"/>
        <v>0.98000000000000054</v>
      </c>
      <c r="E77" s="26">
        <v>0</v>
      </c>
      <c r="F77" s="26">
        <f t="shared" si="3"/>
        <v>-3.1240967942840096E-2</v>
      </c>
      <c r="G77" s="26">
        <f t="shared" si="0"/>
        <v>-3.2852960721130767E-2</v>
      </c>
      <c r="H77" s="26">
        <f t="shared" si="4"/>
        <v>-9.3673644770282574E-2</v>
      </c>
      <c r="I77" s="26">
        <f t="shared" si="1"/>
        <v>-6.7368897998720131E-2</v>
      </c>
    </row>
    <row r="78" spans="3:9" x14ac:dyDescent="0.25">
      <c r="C78" s="26">
        <v>50</v>
      </c>
      <c r="D78" s="26">
        <f t="shared" si="2"/>
        <v>1.0000000000000004</v>
      </c>
      <c r="E78" s="26">
        <v>0</v>
      </c>
      <c r="F78" s="26">
        <f t="shared" si="3"/>
        <v>-3.2852960721130767E-2</v>
      </c>
      <c r="G78" s="26">
        <f t="shared" si="0"/>
        <v>-3.3930884298846845E-2</v>
      </c>
      <c r="H78" s="26">
        <f t="shared" si="4"/>
        <v>-6.7368897998720131E-2</v>
      </c>
      <c r="I78" s="26">
        <f t="shared" si="1"/>
        <v>-4.033841800089083E-2</v>
      </c>
    </row>
    <row r="79" spans="3:9" x14ac:dyDescent="0.25">
      <c r="C79" s="26">
        <v>51</v>
      </c>
      <c r="D79" s="26">
        <f t="shared" si="2"/>
        <v>1.0200000000000005</v>
      </c>
      <c r="E79" s="26">
        <v>0</v>
      </c>
      <c r="F79" s="26">
        <f t="shared" si="3"/>
        <v>-3.3930884298846845E-2</v>
      </c>
      <c r="G79" s="26">
        <f t="shared" si="0"/>
        <v>-3.4464538890447718E-2</v>
      </c>
      <c r="H79" s="26">
        <f t="shared" si="4"/>
        <v>-4.033841800089083E-2</v>
      </c>
      <c r="I79" s="26">
        <f t="shared" si="1"/>
        <v>-1.3014128586631112E-2</v>
      </c>
    </row>
    <row r="80" spans="3:9" x14ac:dyDescent="0.25">
      <c r="C80" s="26">
        <v>52</v>
      </c>
      <c r="D80" s="26">
        <f t="shared" si="2"/>
        <v>1.0400000000000005</v>
      </c>
      <c r="E80" s="26">
        <v>0</v>
      </c>
      <c r="F80" s="26">
        <f t="shared" si="3"/>
        <v>-3.4464538890447718E-2</v>
      </c>
      <c r="G80" s="26">
        <f t="shared" si="0"/>
        <v>-3.4452366599162058E-2</v>
      </c>
      <c r="H80" s="26">
        <f t="shared" si="4"/>
        <v>-1.3014128586631112E-2</v>
      </c>
      <c r="I80" s="26">
        <f t="shared" si="1"/>
        <v>1.4172839016179618E-2</v>
      </c>
    </row>
    <row r="81" spans="3:9" x14ac:dyDescent="0.25">
      <c r="C81" s="26">
        <v>53</v>
      </c>
      <c r="D81" s="26">
        <f t="shared" si="2"/>
        <v>1.0600000000000005</v>
      </c>
      <c r="E81" s="26">
        <v>0</v>
      </c>
      <c r="F81" s="26">
        <f t="shared" si="3"/>
        <v>-3.4452366599162058E-2</v>
      </c>
      <c r="G81" s="26">
        <f t="shared" si="0"/>
        <v>-3.3901367966742542E-2</v>
      </c>
      <c r="H81" s="26">
        <f t="shared" si="4"/>
        <v>1.4172839016179618E-2</v>
      </c>
      <c r="I81" s="26">
        <f t="shared" si="1"/>
        <v>4.0798880957168333E-2</v>
      </c>
    </row>
    <row r="82" spans="3:9" x14ac:dyDescent="0.25">
      <c r="C82" s="26">
        <v>54</v>
      </c>
      <c r="D82" s="26">
        <f t="shared" si="2"/>
        <v>1.0800000000000005</v>
      </c>
      <c r="E82" s="26">
        <v>0</v>
      </c>
      <c r="F82" s="26">
        <f t="shared" si="3"/>
        <v>-3.3901367966742542E-2</v>
      </c>
      <c r="G82" s="26">
        <f t="shared" si="0"/>
        <v>-3.2826885674853298E-2</v>
      </c>
      <c r="H82" s="26">
        <f t="shared" si="4"/>
        <v>4.0798880957168333E-2</v>
      </c>
      <c r="I82" s="26">
        <f t="shared" si="1"/>
        <v>6.6454453771544617E-2</v>
      </c>
    </row>
    <row r="83" spans="3:9" x14ac:dyDescent="0.25">
      <c r="C83" s="26">
        <v>55</v>
      </c>
      <c r="D83" s="26">
        <f t="shared" si="2"/>
        <v>1.1000000000000005</v>
      </c>
      <c r="E83" s="26">
        <v>0</v>
      </c>
      <c r="F83" s="26">
        <f t="shared" si="3"/>
        <v>-3.2826885674853298E-2</v>
      </c>
      <c r="G83" s="26">
        <f t="shared" si="0"/>
        <v>-3.125226043940816E-2</v>
      </c>
      <c r="H83" s="26">
        <f t="shared" si="4"/>
        <v>6.6454453771544617E-2</v>
      </c>
      <c r="I83" s="26">
        <f t="shared" si="1"/>
        <v>9.075030591494497E-2</v>
      </c>
    </row>
    <row r="84" spans="3:9" x14ac:dyDescent="0.25">
      <c r="C84" s="26">
        <v>56</v>
      </c>
      <c r="D84" s="26">
        <f t="shared" si="2"/>
        <v>1.1200000000000006</v>
      </c>
      <c r="E84" s="26">
        <v>0</v>
      </c>
      <c r="F84" s="26">
        <f t="shared" si="3"/>
        <v>-3.125226043940816E-2</v>
      </c>
      <c r="G84" s="26">
        <f t="shared" si="0"/>
        <v>-2.9208366075712255E-2</v>
      </c>
      <c r="H84" s="26">
        <f t="shared" si="4"/>
        <v>9.075030591494497E-2</v>
      </c>
      <c r="I84" s="26">
        <f t="shared" si="1"/>
        <v>0.11332331409932964</v>
      </c>
    </row>
    <row r="85" spans="3:9" x14ac:dyDescent="0.25">
      <c r="C85" s="26">
        <v>57</v>
      </c>
      <c r="D85" s="26">
        <f t="shared" si="2"/>
        <v>1.1400000000000006</v>
      </c>
      <c r="E85" s="26">
        <v>0</v>
      </c>
      <c r="F85" s="26">
        <f t="shared" si="3"/>
        <v>-2.9208366075712255E-2</v>
      </c>
      <c r="G85" s="26">
        <f t="shared" si="0"/>
        <v>-2.6733032515469917E-2</v>
      </c>
      <c r="H85" s="26">
        <f t="shared" si="4"/>
        <v>0.11332331409932964</v>
      </c>
      <c r="I85" s="26">
        <f t="shared" si="1"/>
        <v>0.13384183805615782</v>
      </c>
    </row>
    <row r="86" spans="3:9" x14ac:dyDescent="0.25">
      <c r="C86" s="26">
        <v>58</v>
      </c>
      <c r="D86" s="26">
        <f t="shared" si="2"/>
        <v>1.1600000000000006</v>
      </c>
      <c r="E86" s="26">
        <v>0</v>
      </c>
      <c r="F86" s="26">
        <f t="shared" si="3"/>
        <v>-2.6733032515469917E-2</v>
      </c>
      <c r="G86" s="26">
        <f t="shared" si="0"/>
        <v>-2.3870367200061589E-2</v>
      </c>
      <c r="H86" s="26">
        <f t="shared" si="4"/>
        <v>0.13384183805615782</v>
      </c>
      <c r="I86" s="26">
        <f t="shared" si="1"/>
        <v>0.15201051596452564</v>
      </c>
    </row>
    <row r="87" spans="3:9" x14ac:dyDescent="0.25">
      <c r="C87" s="26">
        <v>59</v>
      </c>
      <c r="D87" s="26">
        <f t="shared" si="2"/>
        <v>1.1800000000000006</v>
      </c>
      <c r="E87" s="26">
        <v>0</v>
      </c>
      <c r="F87" s="26">
        <f t="shared" si="3"/>
        <v>-2.3870367200061589E-2</v>
      </c>
      <c r="G87" s="26">
        <f t="shared" si="0"/>
        <v>-2.0669986734247966E-2</v>
      </c>
      <c r="H87" s="26">
        <f t="shared" si="4"/>
        <v>0.15201051596452564</v>
      </c>
      <c r="I87" s="26">
        <f t="shared" si="1"/>
        <v>0.16757443250249271</v>
      </c>
    </row>
    <row r="88" spans="3:9" x14ac:dyDescent="0.25">
      <c r="C88" s="26">
        <v>60</v>
      </c>
      <c r="D88" s="26">
        <f t="shared" si="2"/>
        <v>1.2000000000000006</v>
      </c>
      <c r="E88" s="26">
        <v>0</v>
      </c>
      <c r="F88" s="26">
        <f t="shared" si="3"/>
        <v>-2.0669986734247966E-2</v>
      </c>
      <c r="G88" s="26">
        <f t="shared" si="0"/>
        <v>-1.7186171940084385E-2</v>
      </c>
      <c r="H88" s="26">
        <f t="shared" si="4"/>
        <v>0.16757443250249271</v>
      </c>
      <c r="I88" s="26">
        <f t="shared" si="1"/>
        <v>0.18032260214354082</v>
      </c>
    </row>
    <row r="89" spans="3:9" x14ac:dyDescent="0.25">
      <c r="C89" s="26">
        <v>61</v>
      </c>
      <c r="D89" s="26">
        <f t="shared" si="2"/>
        <v>1.2200000000000006</v>
      </c>
      <c r="E89" s="26">
        <v>0</v>
      </c>
      <c r="F89" s="26">
        <f t="shared" si="3"/>
        <v>-1.7186171940084385E-2</v>
      </c>
      <c r="G89" s="26">
        <f t="shared" si="0"/>
        <v>-1.3476960485226567E-2</v>
      </c>
      <c r="H89" s="26">
        <f t="shared" si="4"/>
        <v>0.18032260214354082</v>
      </c>
      <c r="I89" s="26">
        <f t="shared" si="1"/>
        <v>0.19009072174840888</v>
      </c>
    </row>
    <row r="90" spans="3:9" x14ac:dyDescent="0.25">
      <c r="C90" s="26">
        <v>62</v>
      </c>
      <c r="D90" s="26">
        <f t="shared" si="2"/>
        <v>1.2400000000000007</v>
      </c>
      <c r="E90" s="26">
        <v>0</v>
      </c>
      <c r="F90" s="26">
        <f t="shared" si="3"/>
        <v>-1.3476960485226567E-2</v>
      </c>
      <c r="G90" s="26">
        <f t="shared" si="0"/>
        <v>-9.6031920595577181E-3</v>
      </c>
      <c r="H90" s="26">
        <f t="shared" si="4"/>
        <v>0.19009072174840888</v>
      </c>
      <c r="I90" s="26">
        <f t="shared" si="1"/>
        <v>0.19676315850710746</v>
      </c>
    </row>
    <row r="91" spans="3:9" x14ac:dyDescent="0.25">
      <c r="C91" s="26">
        <v>63</v>
      </c>
      <c r="D91" s="26">
        <f t="shared" si="2"/>
        <v>1.2600000000000007</v>
      </c>
      <c r="E91" s="26">
        <v>0</v>
      </c>
      <c r="F91" s="26">
        <f t="shared" si="3"/>
        <v>-9.6031920595577181E-3</v>
      </c>
      <c r="G91" s="26">
        <f t="shared" si="0"/>
        <v>-5.6275216295834695E-3</v>
      </c>
      <c r="H91" s="26">
        <f t="shared" si="4"/>
        <v>0.19676315850710746</v>
      </c>
      <c r="I91" s="26">
        <f t="shared" si="1"/>
        <v>0.20027415167174042</v>
      </c>
    </row>
    <row r="92" spans="3:9" x14ac:dyDescent="0.25">
      <c r="C92" s="26">
        <v>64</v>
      </c>
      <c r="D92" s="26">
        <f t="shared" si="2"/>
        <v>1.2800000000000007</v>
      </c>
      <c r="E92" s="26">
        <v>0</v>
      </c>
      <c r="F92" s="26">
        <f t="shared" si="3"/>
        <v>-5.6275216295834695E-3</v>
      </c>
      <c r="G92" s="26">
        <f t="shared" si="0"/>
        <v>-1.6134166056811419E-3</v>
      </c>
      <c r="H92" s="26">
        <f t="shared" si="4"/>
        <v>0.20027415167174042</v>
      </c>
      <c r="I92" s="26">
        <f t="shared" si="1"/>
        <v>0.20060821908933196</v>
      </c>
    </row>
    <row r="93" spans="3:9" x14ac:dyDescent="0.25">
      <c r="C93" s="26">
        <v>65</v>
      </c>
      <c r="D93" s="26">
        <f t="shared" si="2"/>
        <v>1.3000000000000007</v>
      </c>
      <c r="E93" s="26">
        <v>0</v>
      </c>
      <c r="F93" s="26">
        <f t="shared" si="3"/>
        <v>-1.6134166056811419E-3</v>
      </c>
      <c r="G93" s="26">
        <f t="shared" ref="G93:G156" si="5">$H$13*F93+$H$14*H93+$H$15*E93+$H$16*E94</f>
        <v>2.3758461886097927E-3</v>
      </c>
      <c r="H93" s="26">
        <f t="shared" si="4"/>
        <v>0.20060821908933196</v>
      </c>
      <c r="I93" s="26">
        <f t="shared" ref="I93:I156" si="6">$H$18*F93+$H$19*H93+$H$20*E93+$H$21*E94</f>
        <v>0.19779977209626448</v>
      </c>
    </row>
    <row r="94" spans="3:9" x14ac:dyDescent="0.25">
      <c r="C94" s="26">
        <v>66</v>
      </c>
      <c r="D94" s="26">
        <f t="shared" ref="D94:D157" si="7">D93+$H$10</f>
        <v>1.3200000000000007</v>
      </c>
      <c r="E94" s="26">
        <v>0</v>
      </c>
      <c r="F94" s="26">
        <f t="shared" ref="F94:F157" si="8">G93</f>
        <v>2.3758461886097927E-3</v>
      </c>
      <c r="G94" s="26">
        <f t="shared" si="5"/>
        <v>6.2781680512169029E-3</v>
      </c>
      <c r="H94" s="26">
        <f t="shared" ref="H94:H157" si="9">I93</f>
        <v>0.19779977209626448</v>
      </c>
      <c r="I94" s="26">
        <f t="shared" si="6"/>
        <v>0.19193195467601146</v>
      </c>
    </row>
    <row r="95" spans="3:9" x14ac:dyDescent="0.25">
      <c r="C95" s="26">
        <v>67</v>
      </c>
      <c r="D95" s="26">
        <f t="shared" si="7"/>
        <v>1.3400000000000007</v>
      </c>
      <c r="E95" s="26">
        <v>0</v>
      </c>
      <c r="F95" s="26">
        <f t="shared" si="8"/>
        <v>6.2781680512169029E-3</v>
      </c>
      <c r="G95" s="26">
        <f t="shared" si="5"/>
        <v>1.0033585184277367E-2</v>
      </c>
      <c r="H95" s="26">
        <f t="shared" si="9"/>
        <v>0.19193195467601146</v>
      </c>
      <c r="I95" s="26">
        <f t="shared" si="6"/>
        <v>0.183134734719195</v>
      </c>
    </row>
    <row r="96" spans="3:9" x14ac:dyDescent="0.25">
      <c r="C96" s="26">
        <v>68</v>
      </c>
      <c r="D96" s="26">
        <f t="shared" si="7"/>
        <v>1.3600000000000008</v>
      </c>
      <c r="E96" s="26">
        <v>0</v>
      </c>
      <c r="F96" s="26">
        <f t="shared" si="8"/>
        <v>1.0033585184277367E-2</v>
      </c>
      <c r="G96" s="26">
        <f t="shared" si="5"/>
        <v>1.358518014061702E-2</v>
      </c>
      <c r="H96" s="26">
        <f t="shared" si="9"/>
        <v>0.183134734719195</v>
      </c>
      <c r="I96" s="26">
        <f t="shared" si="6"/>
        <v>0.17158228657788643</v>
      </c>
    </row>
    <row r="97" spans="3:9" x14ac:dyDescent="0.25">
      <c r="C97" s="26">
        <v>69</v>
      </c>
      <c r="D97" s="26">
        <f t="shared" si="7"/>
        <v>1.3800000000000008</v>
      </c>
      <c r="E97" s="26">
        <v>0</v>
      </c>
      <c r="F97" s="26">
        <f t="shared" si="8"/>
        <v>1.358518014061702E-2</v>
      </c>
      <c r="G97" s="26">
        <f t="shared" si="5"/>
        <v>1.687993424080143E-2</v>
      </c>
      <c r="H97" s="26">
        <f t="shared" si="9"/>
        <v>0.17158228657788643</v>
      </c>
      <c r="I97" s="26">
        <f t="shared" si="6"/>
        <v>0.15748971470418699</v>
      </c>
    </row>
    <row r="98" spans="3:9" x14ac:dyDescent="0.25">
      <c r="C98" s="26">
        <v>70</v>
      </c>
      <c r="D98" s="26">
        <f t="shared" si="7"/>
        <v>1.4000000000000008</v>
      </c>
      <c r="E98" s="26">
        <v>0</v>
      </c>
      <c r="F98" s="26">
        <f t="shared" si="8"/>
        <v>1.687993424080143E-2</v>
      </c>
      <c r="G98" s="26">
        <f t="shared" si="5"/>
        <v>1.9869508361905638E-2</v>
      </c>
      <c r="H98" s="26">
        <f t="shared" si="9"/>
        <v>0.15748971470418699</v>
      </c>
      <c r="I98" s="26">
        <f t="shared" si="6"/>
        <v>0.14110917785009067</v>
      </c>
    </row>
    <row r="99" spans="3:9" x14ac:dyDescent="0.25">
      <c r="C99" s="26">
        <v>71</v>
      </c>
      <c r="D99" s="26">
        <f t="shared" si="7"/>
        <v>1.4200000000000008</v>
      </c>
      <c r="E99" s="26">
        <v>0</v>
      </c>
      <c r="F99" s="26">
        <f t="shared" si="8"/>
        <v>1.9869508361905638E-2</v>
      </c>
      <c r="G99" s="26">
        <f t="shared" si="5"/>
        <v>2.2510940776905269E-2</v>
      </c>
      <c r="H99" s="26">
        <f t="shared" si="9"/>
        <v>0.14110917785009067</v>
      </c>
      <c r="I99" s="26">
        <f t="shared" si="6"/>
        <v>0.12272548194126756</v>
      </c>
    </row>
    <row r="100" spans="3:9" x14ac:dyDescent="0.25">
      <c r="C100" s="26">
        <v>72</v>
      </c>
      <c r="D100" s="26">
        <f t="shared" si="7"/>
        <v>1.4400000000000008</v>
      </c>
      <c r="E100" s="26">
        <v>0</v>
      </c>
      <c r="F100" s="26">
        <f t="shared" si="8"/>
        <v>2.2510940776905269E-2</v>
      </c>
      <c r="G100" s="26">
        <f t="shared" si="5"/>
        <v>2.4767252162514686E-2</v>
      </c>
      <c r="H100" s="26">
        <f t="shared" si="9"/>
        <v>0.12272548194126756</v>
      </c>
      <c r="I100" s="26">
        <f t="shared" si="6"/>
        <v>0.10265121719973419</v>
      </c>
    </row>
    <row r="101" spans="3:9" x14ac:dyDescent="0.25">
      <c r="C101" s="26">
        <v>73</v>
      </c>
      <c r="D101" s="26">
        <f t="shared" si="7"/>
        <v>1.4600000000000009</v>
      </c>
      <c r="E101" s="26">
        <v>0</v>
      </c>
      <c r="F101" s="26">
        <f t="shared" si="8"/>
        <v>2.4767252162514686E-2</v>
      </c>
      <c r="G101" s="26">
        <f t="shared" si="5"/>
        <v>2.6607949468866125E-2</v>
      </c>
      <c r="H101" s="26">
        <f t="shared" si="9"/>
        <v>0.10265121719973419</v>
      </c>
      <c r="I101" s="26">
        <f t="shared" si="6"/>
        <v>8.1221521277292624E-2</v>
      </c>
    </row>
    <row r="102" spans="3:9" x14ac:dyDescent="0.25">
      <c r="C102" s="26">
        <v>74</v>
      </c>
      <c r="D102" s="26">
        <f t="shared" si="7"/>
        <v>1.4800000000000009</v>
      </c>
      <c r="E102" s="26">
        <v>0</v>
      </c>
      <c r="F102" s="26">
        <f t="shared" si="8"/>
        <v>2.6607949468866125E-2</v>
      </c>
      <c r="G102" s="26">
        <f t="shared" si="5"/>
        <v>2.8009422030283861E-2</v>
      </c>
      <c r="H102" s="26">
        <f t="shared" si="9"/>
        <v>8.1221521277292624E-2</v>
      </c>
      <c r="I102" s="26">
        <f t="shared" si="6"/>
        <v>5.8788554992247957E-2</v>
      </c>
    </row>
    <row r="103" spans="3:9" x14ac:dyDescent="0.25">
      <c r="C103" s="26">
        <v>75</v>
      </c>
      <c r="D103" s="26">
        <f t="shared" si="7"/>
        <v>1.5000000000000009</v>
      </c>
      <c r="E103" s="26">
        <v>0</v>
      </c>
      <c r="F103" s="26">
        <f t="shared" si="8"/>
        <v>2.8009422030283861E-2</v>
      </c>
      <c r="G103" s="26">
        <f t="shared" si="5"/>
        <v>2.895522506480969E-2</v>
      </c>
      <c r="H103" s="26">
        <f t="shared" si="9"/>
        <v>5.8788554992247957E-2</v>
      </c>
      <c r="I103" s="26">
        <f t="shared" si="6"/>
        <v>3.5715780677604891E-2</v>
      </c>
    </row>
    <row r="104" spans="3:9" x14ac:dyDescent="0.25">
      <c r="C104" s="26">
        <v>76</v>
      </c>
      <c r="D104" s="26">
        <f t="shared" si="7"/>
        <v>1.5200000000000009</v>
      </c>
      <c r="E104" s="26">
        <v>0</v>
      </c>
      <c r="F104" s="26">
        <f t="shared" si="8"/>
        <v>2.895522506480969E-2</v>
      </c>
      <c r="G104" s="26">
        <f t="shared" si="5"/>
        <v>2.9436247532385239E-2</v>
      </c>
      <c r="H104" s="26">
        <f t="shared" si="9"/>
        <v>3.5715780677604891E-2</v>
      </c>
      <c r="I104" s="26">
        <f t="shared" si="6"/>
        <v>1.2372135113915592E-2</v>
      </c>
    </row>
    <row r="105" spans="3:9" x14ac:dyDescent="0.25">
      <c r="C105" s="26">
        <v>77</v>
      </c>
      <c r="D105" s="26">
        <f t="shared" si="7"/>
        <v>1.5400000000000009</v>
      </c>
      <c r="E105" s="26">
        <v>0</v>
      </c>
      <c r="F105" s="26">
        <f t="shared" si="8"/>
        <v>2.9436247532385239E-2</v>
      </c>
      <c r="G105" s="26">
        <f t="shared" si="5"/>
        <v>2.9450763168513427E-2</v>
      </c>
      <c r="H105" s="26">
        <f t="shared" si="9"/>
        <v>1.2372135113915592E-2</v>
      </c>
      <c r="I105" s="26">
        <f t="shared" si="6"/>
        <v>-1.0873810478435881E-2</v>
      </c>
    </row>
    <row r="106" spans="3:9" x14ac:dyDescent="0.25">
      <c r="C106" s="26">
        <v>78</v>
      </c>
      <c r="D106" s="26">
        <f t="shared" si="7"/>
        <v>1.5600000000000009</v>
      </c>
      <c r="E106" s="26">
        <v>0</v>
      </c>
      <c r="F106" s="26">
        <f t="shared" si="8"/>
        <v>2.9450763168513427E-2</v>
      </c>
      <c r="G106" s="26">
        <f t="shared" si="5"/>
        <v>2.9004365352604589E-2</v>
      </c>
      <c r="H106" s="26">
        <f t="shared" si="9"/>
        <v>-1.0873810478435881E-2</v>
      </c>
      <c r="I106" s="26">
        <f t="shared" si="6"/>
        <v>-3.3659611864063181E-2</v>
      </c>
    </row>
    <row r="107" spans="3:9" x14ac:dyDescent="0.25">
      <c r="C107" s="26">
        <v>79</v>
      </c>
      <c r="D107" s="26">
        <f t="shared" si="7"/>
        <v>1.580000000000001</v>
      </c>
      <c r="E107" s="26">
        <v>0</v>
      </c>
      <c r="F107" s="26">
        <f t="shared" si="8"/>
        <v>2.9004365352604589E-2</v>
      </c>
      <c r="G107" s="26">
        <f t="shared" si="5"/>
        <v>2.8109788279296492E-2</v>
      </c>
      <c r="H107" s="26">
        <f t="shared" si="9"/>
        <v>-3.3659611864063181E-2</v>
      </c>
      <c r="I107" s="26">
        <f t="shared" si="6"/>
        <v>-5.5634545482344977E-2</v>
      </c>
    </row>
    <row r="108" spans="3:9" x14ac:dyDescent="0.25">
      <c r="C108" s="26">
        <v>80</v>
      </c>
      <c r="D108" s="26">
        <f t="shared" si="7"/>
        <v>1.600000000000001</v>
      </c>
      <c r="E108" s="26">
        <v>0</v>
      </c>
      <c r="F108" s="26">
        <f t="shared" si="8"/>
        <v>2.8109788279296492E-2</v>
      </c>
      <c r="G108" s="26">
        <f t="shared" si="5"/>
        <v>2.6786618648935414E-2</v>
      </c>
      <c r="H108" s="26">
        <f t="shared" si="9"/>
        <v>-5.5634545482344977E-2</v>
      </c>
      <c r="I108" s="26">
        <f t="shared" si="6"/>
        <v>-7.6464948986352019E-2</v>
      </c>
    </row>
    <row r="109" spans="3:9" x14ac:dyDescent="0.25">
      <c r="C109" s="26">
        <v>81</v>
      </c>
      <c r="D109" s="26">
        <f t="shared" si="7"/>
        <v>1.620000000000001</v>
      </c>
      <c r="E109" s="26">
        <v>0</v>
      </c>
      <c r="F109" s="26">
        <f t="shared" si="8"/>
        <v>2.6786618648935414E-2</v>
      </c>
      <c r="G109" s="26">
        <f t="shared" si="5"/>
        <v>2.5060903753536659E-2</v>
      </c>
      <c r="H109" s="26">
        <f t="shared" si="9"/>
        <v>-7.6464948986352019E-2</v>
      </c>
      <c r="I109" s="26">
        <f t="shared" si="6"/>
        <v>-9.5839228241193994E-2</v>
      </c>
    </row>
    <row r="110" spans="3:9" x14ac:dyDescent="0.25">
      <c r="C110" s="26">
        <v>82</v>
      </c>
      <c r="D110" s="26">
        <f t="shared" si="7"/>
        <v>1.640000000000001</v>
      </c>
      <c r="E110" s="26">
        <v>0</v>
      </c>
      <c r="F110" s="26">
        <f t="shared" si="8"/>
        <v>2.5060903753536659E-2</v>
      </c>
      <c r="G110" s="26">
        <f t="shared" si="5"/>
        <v>2.2964663382031306E-2</v>
      </c>
      <c r="H110" s="26">
        <f t="shared" si="9"/>
        <v>-9.5839228241193994E-2</v>
      </c>
      <c r="I110" s="26">
        <f t="shared" si="6"/>
        <v>-0.11347245661300576</v>
      </c>
    </row>
    <row r="111" spans="3:9" x14ac:dyDescent="0.25">
      <c r="C111" s="26">
        <v>83</v>
      </c>
      <c r="D111" s="26">
        <f t="shared" si="7"/>
        <v>1.660000000000001</v>
      </c>
      <c r="E111" s="26">
        <v>0</v>
      </c>
      <c r="F111" s="26">
        <f t="shared" si="8"/>
        <v>2.2964663382031306E-2</v>
      </c>
      <c r="G111" s="26">
        <f t="shared" si="5"/>
        <v>2.0535314380647374E-2</v>
      </c>
      <c r="H111" s="26">
        <f t="shared" si="9"/>
        <v>-0.11347245661300576</v>
      </c>
      <c r="I111" s="26">
        <f t="shared" si="6"/>
        <v>-0.12911049968344276</v>
      </c>
    </row>
    <row r="112" spans="3:9" x14ac:dyDescent="0.25">
      <c r="C112" s="26">
        <v>84</v>
      </c>
      <c r="D112" s="26">
        <f t="shared" si="7"/>
        <v>1.680000000000001</v>
      </c>
      <c r="E112" s="26">
        <v>0</v>
      </c>
      <c r="F112" s="26">
        <f t="shared" si="8"/>
        <v>2.0535314380647374E-2</v>
      </c>
      <c r="G112" s="26">
        <f t="shared" si="5"/>
        <v>1.7815017960468266E-2</v>
      </c>
      <c r="H112" s="26">
        <f t="shared" si="9"/>
        <v>-0.12911049968344276</v>
      </c>
      <c r="I112" s="26">
        <f t="shared" si="6"/>
        <v>-0.14253360678312904</v>
      </c>
    </row>
    <row r="113" spans="3:9" x14ac:dyDescent="0.25">
      <c r="C113" s="26">
        <v>85</v>
      </c>
      <c r="D113" s="26">
        <f t="shared" si="7"/>
        <v>1.7000000000000011</v>
      </c>
      <c r="E113" s="26">
        <v>0</v>
      </c>
      <c r="F113" s="26">
        <f t="shared" si="8"/>
        <v>1.7815017960468266E-2</v>
      </c>
      <c r="G113" s="26">
        <f t="shared" si="5"/>
        <v>1.4849960926851119E-2</v>
      </c>
      <c r="H113" s="26">
        <f t="shared" si="9"/>
        <v>-0.14253360678312904</v>
      </c>
      <c r="I113" s="26">
        <f t="shared" si="6"/>
        <v>-0.15355941980988524</v>
      </c>
    </row>
    <row r="114" spans="3:9" x14ac:dyDescent="0.25">
      <c r="C114" s="26">
        <v>86</v>
      </c>
      <c r="D114" s="26">
        <f t="shared" si="7"/>
        <v>1.7200000000000011</v>
      </c>
      <c r="E114" s="26">
        <v>0</v>
      </c>
      <c r="F114" s="26">
        <f t="shared" si="8"/>
        <v>1.4849960926851119E-2</v>
      </c>
      <c r="G114" s="26">
        <f t="shared" si="5"/>
        <v>1.1689582899701385E-2</v>
      </c>
      <c r="H114" s="26">
        <f t="shared" si="9"/>
        <v>-0.15355941980988524</v>
      </c>
      <c r="I114" s="26">
        <f t="shared" si="6"/>
        <v>-0.16204535953167479</v>
      </c>
    </row>
    <row r="115" spans="3:9" x14ac:dyDescent="0.25">
      <c r="C115" s="26">
        <v>87</v>
      </c>
      <c r="D115" s="26">
        <f t="shared" si="7"/>
        <v>1.7400000000000011</v>
      </c>
      <c r="E115" s="26">
        <v>0</v>
      </c>
      <c r="F115" s="26">
        <f t="shared" si="8"/>
        <v>1.1689582899701385E-2</v>
      </c>
      <c r="G115" s="26">
        <f t="shared" si="5"/>
        <v>8.3857622879462395E-3</v>
      </c>
      <c r="H115" s="26">
        <f t="shared" si="9"/>
        <v>-0.16204535953167479</v>
      </c>
      <c r="I115" s="26">
        <f t="shared" si="6"/>
        <v>-0.16789035980950595</v>
      </c>
    </row>
    <row r="116" spans="3:9" x14ac:dyDescent="0.25">
      <c r="C116" s="26">
        <v>88</v>
      </c>
      <c r="D116" s="26">
        <f t="shared" si="7"/>
        <v>1.7600000000000011</v>
      </c>
      <c r="E116" s="26">
        <v>0</v>
      </c>
      <c r="F116" s="26">
        <f t="shared" si="8"/>
        <v>8.3857622879462395E-3</v>
      </c>
      <c r="G116" s="26">
        <f t="shared" si="5"/>
        <v>4.991974267560817E-3</v>
      </c>
      <c r="H116" s="26">
        <f t="shared" si="9"/>
        <v>-0.16789035980950595</v>
      </c>
      <c r="I116" s="26">
        <f t="shared" si="6"/>
        <v>-0.17103593074564094</v>
      </c>
    </row>
    <row r="117" spans="3:9" x14ac:dyDescent="0.25">
      <c r="C117" s="26">
        <v>89</v>
      </c>
      <c r="D117" s="26">
        <f t="shared" si="7"/>
        <v>1.7800000000000011</v>
      </c>
      <c r="E117" s="26">
        <v>0</v>
      </c>
      <c r="F117" s="26">
        <f t="shared" si="8"/>
        <v>4.991974267560817E-3</v>
      </c>
      <c r="G117" s="26">
        <f t="shared" si="5"/>
        <v>1.5624342851738933E-3</v>
      </c>
      <c r="H117" s="26">
        <f t="shared" si="9"/>
        <v>-0.17103593074564094</v>
      </c>
      <c r="I117" s="26">
        <f t="shared" si="6"/>
        <v>-0.17146654249785032</v>
      </c>
    </row>
    <row r="118" spans="3:9" x14ac:dyDescent="0.25">
      <c r="C118" s="26">
        <v>90</v>
      </c>
      <c r="D118" s="26">
        <f t="shared" si="7"/>
        <v>1.8000000000000012</v>
      </c>
      <c r="E118" s="26">
        <v>0</v>
      </c>
      <c r="F118" s="26">
        <f t="shared" si="8"/>
        <v>1.5624342851738933E-3</v>
      </c>
      <c r="G118" s="26">
        <f t="shared" si="5"/>
        <v>-1.8487593329904891E-3</v>
      </c>
      <c r="H118" s="26">
        <f t="shared" si="9"/>
        <v>-0.17146654249785032</v>
      </c>
      <c r="I118" s="26">
        <f t="shared" si="6"/>
        <v>-0.16920933223110637</v>
      </c>
    </row>
    <row r="119" spans="3:9" x14ac:dyDescent="0.25">
      <c r="C119" s="26">
        <v>91</v>
      </c>
      <c r="D119" s="26">
        <f t="shared" si="7"/>
        <v>1.8200000000000012</v>
      </c>
      <c r="E119" s="26">
        <v>0</v>
      </c>
      <c r="F119" s="26">
        <f t="shared" si="8"/>
        <v>-1.8487593329904891E-3</v>
      </c>
      <c r="G119" s="26">
        <f t="shared" si="5"/>
        <v>-5.1884702425131881E-3</v>
      </c>
      <c r="H119" s="26">
        <f t="shared" si="9"/>
        <v>-0.16920933223110637</v>
      </c>
      <c r="I119" s="26">
        <f t="shared" si="6"/>
        <v>-0.16433314723621797</v>
      </c>
    </row>
    <row r="120" spans="3:9" x14ac:dyDescent="0.25">
      <c r="C120" s="26">
        <v>92</v>
      </c>
      <c r="D120" s="26">
        <f t="shared" si="7"/>
        <v>1.8400000000000012</v>
      </c>
      <c r="E120" s="26">
        <v>0</v>
      </c>
      <c r="F120" s="26">
        <f t="shared" si="8"/>
        <v>-5.1884702425131881E-3</v>
      </c>
      <c r="G120" s="26">
        <f t="shared" si="5"/>
        <v>-8.4053433517067982E-3</v>
      </c>
      <c r="H120" s="26">
        <f t="shared" si="9"/>
        <v>-0.16433314723621797</v>
      </c>
      <c r="I120" s="26">
        <f t="shared" si="6"/>
        <v>-0.15694694746745241</v>
      </c>
    </row>
    <row r="121" spans="3:9" x14ac:dyDescent="0.25">
      <c r="C121" s="26">
        <v>93</v>
      </c>
      <c r="D121" s="26">
        <f t="shared" si="7"/>
        <v>1.8600000000000012</v>
      </c>
      <c r="E121" s="26">
        <v>0</v>
      </c>
      <c r="F121" s="26">
        <f t="shared" si="8"/>
        <v>-8.4053433517067982E-3</v>
      </c>
      <c r="G121" s="26">
        <f t="shared" si="5"/>
        <v>-1.1450586004551226E-2</v>
      </c>
      <c r="H121" s="26">
        <f t="shared" si="9"/>
        <v>-0.15694694746745241</v>
      </c>
      <c r="I121" s="26">
        <f t="shared" si="6"/>
        <v>-0.14719760048243063</v>
      </c>
    </row>
    <row r="122" spans="3:9" x14ac:dyDescent="0.25">
      <c r="C122" s="26">
        <v>94</v>
      </c>
      <c r="D122" s="26">
        <f t="shared" si="7"/>
        <v>1.8800000000000012</v>
      </c>
      <c r="E122" s="26">
        <v>0</v>
      </c>
      <c r="F122" s="26">
        <f t="shared" si="8"/>
        <v>-1.1450586004551226E-2</v>
      </c>
      <c r="G122" s="26">
        <f t="shared" si="5"/>
        <v>-1.4278699329902318E-2</v>
      </c>
      <c r="H122" s="26">
        <f t="shared" si="9"/>
        <v>-0.14719760048243063</v>
      </c>
      <c r="I122" s="26">
        <f t="shared" si="6"/>
        <v>-0.13526711086141341</v>
      </c>
    </row>
    <row r="123" spans="3:9" x14ac:dyDescent="0.25">
      <c r="C123" s="26">
        <v>95</v>
      </c>
      <c r="D123" s="26">
        <f t="shared" si="7"/>
        <v>1.9000000000000012</v>
      </c>
      <c r="E123" s="26">
        <v>0</v>
      </c>
      <c r="F123" s="26">
        <f t="shared" si="8"/>
        <v>-1.4278699329902318E-2</v>
      </c>
      <c r="G123" s="26">
        <f t="shared" si="5"/>
        <v>-1.6848148937392421E-2</v>
      </c>
      <c r="H123" s="26">
        <f t="shared" si="9"/>
        <v>-0.13526711086141341</v>
      </c>
      <c r="I123" s="26">
        <f t="shared" si="6"/>
        <v>-0.12136933450520586</v>
      </c>
    </row>
    <row r="124" spans="3:9" x14ac:dyDescent="0.25">
      <c r="C124" s="26">
        <v>96</v>
      </c>
      <c r="D124" s="26">
        <f t="shared" si="7"/>
        <v>1.9200000000000013</v>
      </c>
      <c r="E124" s="26">
        <v>0</v>
      </c>
      <c r="F124" s="26">
        <f t="shared" si="8"/>
        <v>-1.6848148937392421E-2</v>
      </c>
      <c r="G124" s="26">
        <f t="shared" si="5"/>
        <v>-1.9121965224304281E-2</v>
      </c>
      <c r="H124" s="26">
        <f t="shared" si="9"/>
        <v>-0.12136933450520586</v>
      </c>
      <c r="I124" s="26">
        <f t="shared" si="6"/>
        <v>-0.10574623564073099</v>
      </c>
    </row>
    <row r="125" spans="3:9" x14ac:dyDescent="0.25">
      <c r="C125" s="26">
        <v>97</v>
      </c>
      <c r="D125" s="26">
        <f t="shared" si="7"/>
        <v>1.9400000000000013</v>
      </c>
      <c r="E125" s="26">
        <v>0</v>
      </c>
      <c r="F125" s="26">
        <f t="shared" si="8"/>
        <v>-1.9121965224304281E-2</v>
      </c>
      <c r="G125" s="26">
        <f t="shared" si="5"/>
        <v>-2.1068264780346197E-2</v>
      </c>
      <c r="H125" s="26">
        <f t="shared" si="9"/>
        <v>-0.10574623564073099</v>
      </c>
      <c r="I125" s="26">
        <f t="shared" si="6"/>
        <v>-8.8663750795759999E-2</v>
      </c>
    </row>
    <row r="126" spans="3:9" x14ac:dyDescent="0.25">
      <c r="C126" s="26">
        <v>98</v>
      </c>
      <c r="D126" s="26">
        <f t="shared" si="7"/>
        <v>1.9600000000000013</v>
      </c>
      <c r="E126" s="26">
        <v>0</v>
      </c>
      <c r="F126" s="26">
        <f t="shared" si="8"/>
        <v>-2.1068264780346197E-2</v>
      </c>
      <c r="G126" s="26">
        <f t="shared" si="5"/>
        <v>-2.266068571782813E-2</v>
      </c>
      <c r="H126" s="26">
        <f t="shared" si="9"/>
        <v>-8.8663750795759999E-2</v>
      </c>
      <c r="I126" s="26">
        <f t="shared" si="6"/>
        <v>-7.0407329351152376E-2</v>
      </c>
    </row>
    <row r="127" spans="3:9" x14ac:dyDescent="0.25">
      <c r="C127" s="26">
        <v>99</v>
      </c>
      <c r="D127" s="26">
        <f t="shared" si="7"/>
        <v>1.9800000000000013</v>
      </c>
      <c r="E127" s="26">
        <v>0</v>
      </c>
      <c r="F127" s="26">
        <f t="shared" si="8"/>
        <v>-2.266068571782813E-2</v>
      </c>
      <c r="G127" s="26">
        <f t="shared" si="5"/>
        <v>-2.3878731190792105E-2</v>
      </c>
      <c r="H127" s="26">
        <f t="shared" si="9"/>
        <v>-7.0407329351152376E-2</v>
      </c>
      <c r="I127" s="26">
        <f t="shared" si="6"/>
        <v>-5.1277224470148278E-2</v>
      </c>
    </row>
    <row r="128" spans="3:9" x14ac:dyDescent="0.25">
      <c r="C128" s="26">
        <v>100</v>
      </c>
      <c r="D128" s="26">
        <f t="shared" si="7"/>
        <v>2.0000000000000013</v>
      </c>
      <c r="E128" s="26">
        <v>0</v>
      </c>
      <c r="F128" s="26">
        <f t="shared" si="8"/>
        <v>-2.3878731190792105E-2</v>
      </c>
      <c r="G128" s="26">
        <f t="shared" si="5"/>
        <v>-2.4708016874528477E-2</v>
      </c>
      <c r="H128" s="26">
        <f t="shared" si="9"/>
        <v>-5.1277224470148278E-2</v>
      </c>
      <c r="I128" s="26">
        <f t="shared" si="6"/>
        <v>-3.1583611188621609E-2</v>
      </c>
    </row>
    <row r="129" spans="3:9" x14ac:dyDescent="0.25">
      <c r="C129" s="26">
        <v>101</v>
      </c>
      <c r="D129" s="26">
        <f t="shared" si="7"/>
        <v>2.0200000000000014</v>
      </c>
      <c r="E129" s="26">
        <v>0</v>
      </c>
      <c r="F129" s="26">
        <f t="shared" si="8"/>
        <v>-2.4708016874528477E-2</v>
      </c>
      <c r="G129" s="26">
        <f t="shared" si="5"/>
        <v>-2.5140419732126964E-2</v>
      </c>
      <c r="H129" s="26">
        <f t="shared" si="9"/>
        <v>-3.1583611188621609E-2</v>
      </c>
      <c r="I129" s="26">
        <f t="shared" si="6"/>
        <v>-1.1641610196113591E-2</v>
      </c>
    </row>
    <row r="130" spans="3:9" x14ac:dyDescent="0.25">
      <c r="C130" s="26">
        <v>102</v>
      </c>
      <c r="D130" s="26">
        <f t="shared" si="7"/>
        <v>2.0400000000000014</v>
      </c>
      <c r="E130" s="26">
        <v>0</v>
      </c>
      <c r="F130" s="26">
        <f t="shared" si="8"/>
        <v>-2.5140419732126964E-2</v>
      </c>
      <c r="G130" s="26">
        <f t="shared" si="5"/>
        <v>-2.5174126972346982E-2</v>
      </c>
      <c r="H130" s="26">
        <f t="shared" si="9"/>
        <v>-1.1641610196113591E-2</v>
      </c>
      <c r="I130" s="26">
        <f t="shared" si="6"/>
        <v>8.2337036669377708E-3</v>
      </c>
    </row>
    <row r="131" spans="3:9" x14ac:dyDescent="0.25">
      <c r="C131" s="26">
        <v>103</v>
      </c>
      <c r="D131" s="26">
        <f t="shared" si="7"/>
        <v>2.0600000000000014</v>
      </c>
      <c r="E131" s="26">
        <v>0</v>
      </c>
      <c r="F131" s="26">
        <f t="shared" si="8"/>
        <v>-2.5174126972346982E-2</v>
      </c>
      <c r="G131" s="26">
        <f t="shared" si="5"/>
        <v>-2.4813585678185344E-2</v>
      </c>
      <c r="H131" s="26">
        <f t="shared" si="9"/>
        <v>8.2337036669377708E-3</v>
      </c>
      <c r="I131" s="26">
        <f t="shared" si="6"/>
        <v>2.7732229917231063E-2</v>
      </c>
    </row>
    <row r="132" spans="3:9" x14ac:dyDescent="0.25">
      <c r="C132" s="26">
        <v>104</v>
      </c>
      <c r="D132" s="26">
        <f t="shared" si="7"/>
        <v>2.0800000000000014</v>
      </c>
      <c r="E132" s="26">
        <v>0</v>
      </c>
      <c r="F132" s="26">
        <f t="shared" si="8"/>
        <v>-2.4813585678185344E-2</v>
      </c>
      <c r="G132" s="26">
        <f t="shared" si="5"/>
        <v>-2.4069355133461492E-2</v>
      </c>
      <c r="H132" s="26">
        <f t="shared" si="9"/>
        <v>2.7732229917231063E-2</v>
      </c>
      <c r="I132" s="26">
        <f t="shared" si="6"/>
        <v>4.6553631625513403E-2</v>
      </c>
    </row>
    <row r="133" spans="3:9" x14ac:dyDescent="0.25">
      <c r="C133" s="26">
        <v>105</v>
      </c>
      <c r="D133" s="26">
        <f t="shared" si="7"/>
        <v>2.1000000000000014</v>
      </c>
      <c r="E133" s="26">
        <v>0</v>
      </c>
      <c r="F133" s="26">
        <f t="shared" si="8"/>
        <v>-2.4069355133461492E-2</v>
      </c>
      <c r="G133" s="26">
        <f t="shared" si="5"/>
        <v>-2.2957865371653598E-2</v>
      </c>
      <c r="H133" s="26">
        <f t="shared" si="9"/>
        <v>4.6553631625513403E-2</v>
      </c>
      <c r="I133" s="26">
        <f t="shared" si="6"/>
        <v>6.4411912117568151E-2</v>
      </c>
    </row>
    <row r="134" spans="3:9" x14ac:dyDescent="0.25">
      <c r="C134" s="26">
        <v>106</v>
      </c>
      <c r="D134" s="26">
        <f t="shared" si="7"/>
        <v>2.1200000000000014</v>
      </c>
      <c r="E134" s="26">
        <v>0</v>
      </c>
      <c r="F134" s="26">
        <f t="shared" si="8"/>
        <v>-2.2957865371653598E-2</v>
      </c>
      <c r="G134" s="26">
        <f t="shared" si="5"/>
        <v>-2.1501086894321821E-2</v>
      </c>
      <c r="H134" s="26">
        <f t="shared" si="9"/>
        <v>6.4411912117568151E-2</v>
      </c>
      <c r="I134" s="26">
        <f t="shared" si="6"/>
        <v>8.1039710231899514E-2</v>
      </c>
    </row>
    <row r="135" spans="3:9" x14ac:dyDescent="0.25">
      <c r="C135" s="26">
        <v>107</v>
      </c>
      <c r="D135" s="26">
        <f t="shared" si="7"/>
        <v>2.1400000000000015</v>
      </c>
      <c r="E135" s="26">
        <v>0</v>
      </c>
      <c r="F135" s="26">
        <f t="shared" si="8"/>
        <v>-2.1501086894321821E-2</v>
      </c>
      <c r="G135" s="26">
        <f t="shared" si="5"/>
        <v>-1.9726117834405515E-2</v>
      </c>
      <c r="H135" s="26">
        <f t="shared" si="9"/>
        <v>8.1039710231899514E-2</v>
      </c>
      <c r="I135" s="26">
        <f t="shared" si="6"/>
        <v>9.6192250449913946E-2</v>
      </c>
    </row>
    <row r="136" spans="3:9" x14ac:dyDescent="0.25">
      <c r="C136" s="26">
        <v>108</v>
      </c>
      <c r="D136" s="26">
        <f t="shared" si="7"/>
        <v>2.1600000000000015</v>
      </c>
      <c r="E136" s="26">
        <v>0</v>
      </c>
      <c r="F136" s="26">
        <f t="shared" si="8"/>
        <v>-1.9726117834405515E-2</v>
      </c>
      <c r="G136" s="26">
        <f t="shared" si="5"/>
        <v>-1.7664696052891581E-2</v>
      </c>
      <c r="H136" s="26">
        <f t="shared" si="9"/>
        <v>9.6192250449913946E-2</v>
      </c>
      <c r="I136" s="26">
        <f t="shared" si="6"/>
        <v>0.10965089040819516</v>
      </c>
    </row>
    <row r="137" spans="3:9" x14ac:dyDescent="0.25">
      <c r="C137" s="26">
        <v>109</v>
      </c>
      <c r="D137" s="26">
        <f t="shared" si="7"/>
        <v>2.1800000000000015</v>
      </c>
      <c r="E137" s="26">
        <v>0</v>
      </c>
      <c r="F137" s="26">
        <f t="shared" si="8"/>
        <v>-1.7664696052891581E-2</v>
      </c>
      <c r="G137" s="26">
        <f t="shared" si="5"/>
        <v>-1.5352644738273583E-2</v>
      </c>
      <c r="H137" s="26">
        <f t="shared" si="9"/>
        <v>0.10965089040819516</v>
      </c>
      <c r="I137" s="26">
        <f t="shared" si="6"/>
        <v>0.12122621531837754</v>
      </c>
    </row>
    <row r="138" spans="3:9" x14ac:dyDescent="0.25">
      <c r="C138" s="26">
        <v>110</v>
      </c>
      <c r="D138" s="26">
        <f t="shared" si="7"/>
        <v>2.2000000000000015</v>
      </c>
      <c r="E138" s="26">
        <v>0</v>
      </c>
      <c r="F138" s="26">
        <f t="shared" si="8"/>
        <v>-1.5352644738273583E-2</v>
      </c>
      <c r="G138" s="26">
        <f t="shared" si="5"/>
        <v>-1.2829261011595877E-2</v>
      </c>
      <c r="H138" s="26">
        <f t="shared" si="9"/>
        <v>0.12122621531837754</v>
      </c>
      <c r="I138" s="26">
        <f t="shared" si="6"/>
        <v>0.13076063653812597</v>
      </c>
    </row>
    <row r="139" spans="3:9" x14ac:dyDescent="0.25">
      <c r="C139" s="26">
        <v>111</v>
      </c>
      <c r="D139" s="26">
        <f t="shared" si="7"/>
        <v>2.2200000000000015</v>
      </c>
      <c r="E139" s="26">
        <v>0</v>
      </c>
      <c r="F139" s="26">
        <f t="shared" si="8"/>
        <v>-1.2829261011595877E-2</v>
      </c>
      <c r="G139" s="26">
        <f t="shared" si="5"/>
        <v>-1.0136657812943135E-2</v>
      </c>
      <c r="H139" s="26">
        <f t="shared" si="9"/>
        <v>0.13076063653812597</v>
      </c>
      <c r="I139" s="26">
        <f t="shared" si="6"/>
        <v>0.13813045982732752</v>
      </c>
    </row>
    <row r="140" spans="3:9" x14ac:dyDescent="0.25">
      <c r="C140" s="26">
        <v>112</v>
      </c>
      <c r="D140" s="26">
        <f t="shared" si="7"/>
        <v>2.2400000000000015</v>
      </c>
      <c r="E140" s="26">
        <v>0</v>
      </c>
      <c r="F140" s="26">
        <f t="shared" si="8"/>
        <v>-1.0136657812943135E-2</v>
      </c>
      <c r="G140" s="26">
        <f t="shared" si="5"/>
        <v>-7.3190699478991516E-3</v>
      </c>
      <c r="H140" s="26">
        <f t="shared" si="9"/>
        <v>0.13813045982732752</v>
      </c>
      <c r="I140" s="26">
        <f t="shared" si="6"/>
        <v>0.14324739754994867</v>
      </c>
    </row>
    <row r="141" spans="3:9" x14ac:dyDescent="0.25">
      <c r="C141" s="26">
        <v>113</v>
      </c>
      <c r="D141" s="26">
        <f t="shared" si="7"/>
        <v>2.2600000000000016</v>
      </c>
      <c r="E141" s="26">
        <v>0</v>
      </c>
      <c r="F141" s="26">
        <f t="shared" si="8"/>
        <v>-7.3190699478991516E-3</v>
      </c>
      <c r="G141" s="26">
        <f t="shared" si="5"/>
        <v>-4.422135597457872E-3</v>
      </c>
      <c r="H141" s="26">
        <f t="shared" si="9"/>
        <v>0.14324739754994867</v>
      </c>
      <c r="I141" s="26">
        <f t="shared" si="6"/>
        <v>0.14605950810215698</v>
      </c>
    </row>
    <row r="142" spans="3:9" x14ac:dyDescent="0.25">
      <c r="C142" s="26">
        <v>114</v>
      </c>
      <c r="D142" s="26">
        <f t="shared" si="7"/>
        <v>2.2800000000000016</v>
      </c>
      <c r="E142" s="26">
        <v>0</v>
      </c>
      <c r="F142" s="26">
        <f t="shared" si="8"/>
        <v>-4.422135597457872E-3</v>
      </c>
      <c r="G142" s="26">
        <f t="shared" si="5"/>
        <v>-1.4921648376930272E-3</v>
      </c>
      <c r="H142" s="26">
        <f t="shared" si="9"/>
        <v>0.14605950810215698</v>
      </c>
      <c r="I142" s="26">
        <f t="shared" si="6"/>
        <v>0.14655155501647088</v>
      </c>
    </row>
    <row r="143" spans="3:9" x14ac:dyDescent="0.25">
      <c r="C143" s="26">
        <v>115</v>
      </c>
      <c r="D143" s="26">
        <f t="shared" si="7"/>
        <v>2.3000000000000016</v>
      </c>
      <c r="E143" s="26">
        <v>0</v>
      </c>
      <c r="F143" s="26">
        <f t="shared" si="8"/>
        <v>-1.4921648376930272E-3</v>
      </c>
      <c r="G143" s="26">
        <f t="shared" si="5"/>
        <v>1.424593225345646E-3</v>
      </c>
      <c r="H143" s="26">
        <f t="shared" si="9"/>
        <v>0.14655155501647088</v>
      </c>
      <c r="I143" s="26">
        <f t="shared" si="6"/>
        <v>0.14474478736458249</v>
      </c>
    </row>
    <row r="144" spans="3:9" x14ac:dyDescent="0.25">
      <c r="C144" s="26">
        <v>116</v>
      </c>
      <c r="D144" s="26">
        <f t="shared" si="7"/>
        <v>2.3200000000000016</v>
      </c>
      <c r="E144" s="26">
        <v>0</v>
      </c>
      <c r="F144" s="26">
        <f t="shared" si="8"/>
        <v>1.424593225345646E-3</v>
      </c>
      <c r="G144" s="26">
        <f t="shared" si="5"/>
        <v>4.2826732231758882E-3</v>
      </c>
      <c r="H144" s="26">
        <f t="shared" si="9"/>
        <v>0.14474478736458249</v>
      </c>
      <c r="I144" s="26">
        <f t="shared" si="6"/>
        <v>0.14069615211454695</v>
      </c>
    </row>
    <row r="145" spans="3:9" x14ac:dyDescent="0.25">
      <c r="C145" s="26">
        <v>117</v>
      </c>
      <c r="D145" s="26">
        <f t="shared" si="7"/>
        <v>2.3400000000000016</v>
      </c>
      <c r="E145" s="26">
        <v>0</v>
      </c>
      <c r="F145" s="26">
        <f t="shared" si="8"/>
        <v>4.2826732231758882E-3</v>
      </c>
      <c r="G145" s="26">
        <f t="shared" si="5"/>
        <v>7.0380950137618366E-3</v>
      </c>
      <c r="H145" s="26">
        <f t="shared" si="9"/>
        <v>0.14069615211454695</v>
      </c>
      <c r="I145" s="26">
        <f t="shared" si="6"/>
        <v>0.13449695785167876</v>
      </c>
    </row>
    <row r="146" spans="3:9" x14ac:dyDescent="0.25">
      <c r="C146" s="26">
        <v>118</v>
      </c>
      <c r="D146" s="26">
        <f t="shared" si="7"/>
        <v>2.3600000000000017</v>
      </c>
      <c r="E146" s="26">
        <v>0</v>
      </c>
      <c r="F146" s="26">
        <f t="shared" si="8"/>
        <v>7.0380950137618366E-3</v>
      </c>
      <c r="G146" s="26">
        <f t="shared" si="5"/>
        <v>9.6490331830140809E-3</v>
      </c>
      <c r="H146" s="26">
        <f t="shared" si="9"/>
        <v>0.13449695785167876</v>
      </c>
      <c r="I146" s="26">
        <f t="shared" si="6"/>
        <v>0.12627101761328322</v>
      </c>
    </row>
    <row r="147" spans="3:9" x14ac:dyDescent="0.25">
      <c r="C147" s="26">
        <v>119</v>
      </c>
      <c r="D147" s="26">
        <f t="shared" si="7"/>
        <v>2.3800000000000017</v>
      </c>
      <c r="E147" s="26">
        <v>0</v>
      </c>
      <c r="F147" s="26">
        <f t="shared" si="8"/>
        <v>9.6490331830140809E-3</v>
      </c>
      <c r="G147" s="26">
        <f t="shared" si="5"/>
        <v>1.2076444484221523E-2</v>
      </c>
      <c r="H147" s="26">
        <f t="shared" si="9"/>
        <v>0.12627101761328322</v>
      </c>
      <c r="I147" s="26">
        <f t="shared" si="6"/>
        <v>0.11617230638994515</v>
      </c>
    </row>
    <row r="148" spans="3:9" x14ac:dyDescent="0.25">
      <c r="C148" s="26">
        <v>120</v>
      </c>
      <c r="D148" s="26">
        <f t="shared" si="7"/>
        <v>2.4000000000000017</v>
      </c>
      <c r="E148" s="26">
        <v>0</v>
      </c>
      <c r="F148" s="26">
        <f t="shared" si="8"/>
        <v>1.2076444484221523E-2</v>
      </c>
      <c r="G148" s="26">
        <f t="shared" si="5"/>
        <v>1.4284643924450113E-2</v>
      </c>
      <c r="H148" s="26">
        <f t="shared" si="9"/>
        <v>0.11617230638994515</v>
      </c>
      <c r="I148" s="26">
        <f t="shared" si="6"/>
        <v>0.10438217599515001</v>
      </c>
    </row>
    <row r="149" spans="3:9" x14ac:dyDescent="0.25">
      <c r="C149" s="26">
        <v>121</v>
      </c>
      <c r="D149" s="26">
        <f t="shared" si="7"/>
        <v>2.4200000000000017</v>
      </c>
      <c r="E149" s="26">
        <v>0</v>
      </c>
      <c r="F149" s="26">
        <f t="shared" si="8"/>
        <v>1.4284643924450113E-2</v>
      </c>
      <c r="G149" s="26">
        <f t="shared" si="5"/>
        <v>1.6241821126238964E-2</v>
      </c>
      <c r="H149" s="26">
        <f t="shared" si="9"/>
        <v>0.10438217599515001</v>
      </c>
      <c r="I149" s="26">
        <f t="shared" si="6"/>
        <v>9.1106176396833133E-2</v>
      </c>
    </row>
    <row r="150" spans="3:9" x14ac:dyDescent="0.25">
      <c r="C150" s="26">
        <v>122</v>
      </c>
      <c r="D150" s="26">
        <f t="shared" si="7"/>
        <v>2.4400000000000017</v>
      </c>
      <c r="E150" s="26">
        <v>0</v>
      </c>
      <c r="F150" s="26">
        <f t="shared" si="8"/>
        <v>1.6241821126238964E-2</v>
      </c>
      <c r="G150" s="26">
        <f t="shared" si="5"/>
        <v>1.7920489631717725E-2</v>
      </c>
      <c r="H150" s="26">
        <f t="shared" si="9"/>
        <v>9.1106176396833133E-2</v>
      </c>
      <c r="I150" s="26">
        <f t="shared" si="6"/>
        <v>7.657053814849886E-2</v>
      </c>
    </row>
    <row r="151" spans="3:9" x14ac:dyDescent="0.25">
      <c r="C151" s="26">
        <v>123</v>
      </c>
      <c r="D151" s="26">
        <f t="shared" si="7"/>
        <v>2.4600000000000017</v>
      </c>
      <c r="E151" s="26">
        <v>0</v>
      </c>
      <c r="F151" s="26">
        <f t="shared" si="8"/>
        <v>1.7920489631717725E-2</v>
      </c>
      <c r="G151" s="26">
        <f t="shared" si="5"/>
        <v>1.9297862956818419E-2</v>
      </c>
      <c r="H151" s="26">
        <f t="shared" si="9"/>
        <v>7.657053814849886E-2</v>
      </c>
      <c r="I151" s="26">
        <f t="shared" si="6"/>
        <v>6.101837517766532E-2</v>
      </c>
    </row>
    <row r="152" spans="3:9" x14ac:dyDescent="0.25">
      <c r="C152" s="26">
        <v>124</v>
      </c>
      <c r="D152" s="26">
        <f t="shared" si="7"/>
        <v>2.4800000000000018</v>
      </c>
      <c r="E152" s="26">
        <v>0</v>
      </c>
      <c r="F152" s="26">
        <f t="shared" si="8"/>
        <v>1.9297862956818419E-2</v>
      </c>
      <c r="G152" s="26">
        <f t="shared" si="5"/>
        <v>2.0356152426447699E-2</v>
      </c>
      <c r="H152" s="26">
        <f t="shared" si="9"/>
        <v>6.101837517766532E-2</v>
      </c>
      <c r="I152" s="26">
        <f t="shared" si="6"/>
        <v>4.4705670824822866E-2</v>
      </c>
    </row>
    <row r="153" spans="3:9" x14ac:dyDescent="0.25">
      <c r="C153" s="26">
        <v>125</v>
      </c>
      <c r="D153" s="26">
        <f t="shared" si="7"/>
        <v>2.5000000000000018</v>
      </c>
      <c r="E153" s="26">
        <v>0</v>
      </c>
      <c r="F153" s="26">
        <f t="shared" si="8"/>
        <v>2.0356152426447699E-2</v>
      </c>
      <c r="G153" s="26">
        <f t="shared" si="5"/>
        <v>2.1082783107154744E-2</v>
      </c>
      <c r="H153" s="26">
        <f t="shared" si="9"/>
        <v>4.4705670824822866E-2</v>
      </c>
      <c r="I153" s="26">
        <f t="shared" si="6"/>
        <v>2.7897112632258244E-2</v>
      </c>
    </row>
    <row r="154" spans="3:9" x14ac:dyDescent="0.25">
      <c r="C154" s="26">
        <v>126</v>
      </c>
      <c r="D154" s="26">
        <f t="shared" si="7"/>
        <v>2.5200000000000018</v>
      </c>
      <c r="E154" s="26">
        <v>0</v>
      </c>
      <c r="F154" s="26">
        <f t="shared" si="8"/>
        <v>2.1082783107154744E-2</v>
      </c>
      <c r="G154" s="26">
        <f t="shared" si="5"/>
        <v>2.1470525481083091E-2</v>
      </c>
      <c r="H154" s="26">
        <f t="shared" si="9"/>
        <v>2.7897112632258244E-2</v>
      </c>
      <c r="I154" s="26">
        <f t="shared" si="6"/>
        <v>1.0861842931061561E-2</v>
      </c>
    </row>
    <row r="155" spans="3:9" x14ac:dyDescent="0.25">
      <c r="C155" s="26">
        <v>127</v>
      </c>
      <c r="D155" s="26">
        <f t="shared" si="7"/>
        <v>2.5400000000000018</v>
      </c>
      <c r="E155" s="26">
        <v>0</v>
      </c>
      <c r="F155" s="26">
        <f t="shared" si="8"/>
        <v>2.1470525481083091E-2</v>
      </c>
      <c r="G155" s="26">
        <f t="shared" si="5"/>
        <v>2.151754185254897E-2</v>
      </c>
      <c r="H155" s="26">
        <f t="shared" si="9"/>
        <v>1.0861842931061561E-2</v>
      </c>
      <c r="I155" s="26">
        <f t="shared" si="6"/>
        <v>-6.130807244641958E-3</v>
      </c>
    </row>
    <row r="156" spans="3:9" x14ac:dyDescent="0.25">
      <c r="C156" s="26">
        <v>128</v>
      </c>
      <c r="D156" s="26">
        <f t="shared" si="7"/>
        <v>2.5600000000000018</v>
      </c>
      <c r="E156" s="26">
        <v>0</v>
      </c>
      <c r="F156" s="26">
        <f t="shared" si="8"/>
        <v>2.151754185254897E-2</v>
      </c>
      <c r="G156" s="26">
        <f t="shared" si="5"/>
        <v>2.1227347825109513E-2</v>
      </c>
      <c r="H156" s="26">
        <f t="shared" si="9"/>
        <v>-6.130807244641958E-3</v>
      </c>
      <c r="I156" s="26">
        <f t="shared" si="6"/>
        <v>-2.2815533968901382E-2</v>
      </c>
    </row>
    <row r="157" spans="3:9" x14ac:dyDescent="0.25">
      <c r="C157" s="26">
        <v>129</v>
      </c>
      <c r="D157" s="26">
        <f t="shared" si="7"/>
        <v>2.5800000000000018</v>
      </c>
      <c r="E157" s="26">
        <v>0</v>
      </c>
      <c r="F157" s="26">
        <f t="shared" si="8"/>
        <v>2.1227347825109513E-2</v>
      </c>
      <c r="G157" s="26">
        <f t="shared" ref="G157:G220" si="10">$H$13*F157+$H$14*H157+$H$15*E157+$H$16*E158</f>
        <v>2.0608690511419385E-2</v>
      </c>
      <c r="H157" s="26">
        <f t="shared" si="9"/>
        <v>-2.2815533968901382E-2</v>
      </c>
      <c r="I157" s="26">
        <f t="shared" ref="I157:I220" si="11">$H$18*F157+$H$19*H157+$H$20*E157+$H$21*E158</f>
        <v>-3.8935160635041127E-2</v>
      </c>
    </row>
    <row r="158" spans="3:9" x14ac:dyDescent="0.25">
      <c r="C158" s="26">
        <v>130</v>
      </c>
      <c r="D158" s="26">
        <f t="shared" ref="D158:D221" si="12">D157+$H$10</f>
        <v>2.6000000000000019</v>
      </c>
      <c r="E158" s="26">
        <v>0</v>
      </c>
      <c r="F158" s="26">
        <f t="shared" ref="F158:F221" si="13">G157</f>
        <v>2.0608690511419385E-2</v>
      </c>
      <c r="G158" s="26">
        <f t="shared" si="10"/>
        <v>1.967534642007961E-2</v>
      </c>
      <c r="H158" s="26">
        <f t="shared" ref="H158:H221" si="14">I157</f>
        <v>-3.8935160635041127E-2</v>
      </c>
      <c r="I158" s="26">
        <f t="shared" si="11"/>
        <v>-5.4244559864617542E-2</v>
      </c>
    </row>
    <row r="159" spans="3:9" x14ac:dyDescent="0.25">
      <c r="C159" s="26">
        <v>131</v>
      </c>
      <c r="D159" s="26">
        <f t="shared" si="12"/>
        <v>2.6200000000000019</v>
      </c>
      <c r="E159" s="26">
        <v>0</v>
      </c>
      <c r="F159" s="26">
        <f t="shared" si="13"/>
        <v>1.967534642007961E-2</v>
      </c>
      <c r="G159" s="26">
        <f t="shared" si="10"/>
        <v>1.8445843183534181E-2</v>
      </c>
      <c r="H159" s="26">
        <f t="shared" si="14"/>
        <v>-5.4244559864617542E-2</v>
      </c>
      <c r="I159" s="26">
        <f t="shared" si="11"/>
        <v>-6.8514337983895682E-2</v>
      </c>
    </row>
    <row r="160" spans="3:9" x14ac:dyDescent="0.25">
      <c r="C160" s="26">
        <v>132</v>
      </c>
      <c r="D160" s="26">
        <f t="shared" si="12"/>
        <v>2.6400000000000019</v>
      </c>
      <c r="E160" s="26">
        <v>0</v>
      </c>
      <c r="F160" s="26">
        <f t="shared" si="13"/>
        <v>1.8445843183534181E-2</v>
      </c>
      <c r="G160" s="26">
        <f t="shared" si="10"/>
        <v>1.6943110430558881E-2</v>
      </c>
      <c r="H160" s="26">
        <f t="shared" si="14"/>
        <v>-6.8514337983895682E-2</v>
      </c>
      <c r="I160" s="26">
        <f t="shared" si="11"/>
        <v>-8.1534227389693084E-2</v>
      </c>
    </row>
    <row r="161" spans="3:9" x14ac:dyDescent="0.25">
      <c r="C161" s="26">
        <v>133</v>
      </c>
      <c r="D161" s="26">
        <f t="shared" si="12"/>
        <v>2.6600000000000019</v>
      </c>
      <c r="E161" s="26">
        <v>0</v>
      </c>
      <c r="F161" s="26">
        <f t="shared" si="13"/>
        <v>1.6943110430558881E-2</v>
      </c>
      <c r="G161" s="26">
        <f t="shared" si="10"/>
        <v>1.5194066149189184E-2</v>
      </c>
      <c r="H161" s="26">
        <f t="shared" si="14"/>
        <v>-8.1534227389693084E-2</v>
      </c>
      <c r="I161" s="26">
        <f t="shared" si="11"/>
        <v>-9.3116137378464692E-2</v>
      </c>
    </row>
    <row r="162" spans="3:9" x14ac:dyDescent="0.25">
      <c r="C162" s="26">
        <v>134</v>
      </c>
      <c r="D162" s="26">
        <f t="shared" si="12"/>
        <v>2.6800000000000019</v>
      </c>
      <c r="E162" s="26">
        <v>0</v>
      </c>
      <c r="F162" s="26">
        <f t="shared" si="13"/>
        <v>1.5194066149189184E-2</v>
      </c>
      <c r="G162" s="26">
        <f t="shared" si="10"/>
        <v>1.3229145815956453E-2</v>
      </c>
      <c r="H162" s="26">
        <f t="shared" si="14"/>
        <v>-9.3116137378464692E-2</v>
      </c>
      <c r="I162" s="26">
        <f t="shared" si="11"/>
        <v>-0.10309681997223202</v>
      </c>
    </row>
    <row r="163" spans="3:9" x14ac:dyDescent="0.25">
      <c r="C163" s="26">
        <v>135</v>
      </c>
      <c r="D163" s="26">
        <f t="shared" si="12"/>
        <v>2.700000000000002</v>
      </c>
      <c r="E163" s="26">
        <v>0</v>
      </c>
      <c r="F163" s="26">
        <f t="shared" si="13"/>
        <v>1.3229145815956453E-2</v>
      </c>
      <c r="G163" s="26">
        <f t="shared" si="10"/>
        <v>1.1081782371895794E-2</v>
      </c>
      <c r="H163" s="26">
        <f t="shared" si="14"/>
        <v>-0.10309681997223202</v>
      </c>
      <c r="I163" s="26">
        <f t="shared" si="11"/>
        <v>-0.11134011384032658</v>
      </c>
    </row>
    <row r="164" spans="3:9" x14ac:dyDescent="0.25">
      <c r="C164" s="26">
        <v>136</v>
      </c>
      <c r="D164" s="26">
        <f t="shared" si="12"/>
        <v>2.720000000000002</v>
      </c>
      <c r="E164" s="26">
        <v>0</v>
      </c>
      <c r="F164" s="26">
        <f t="shared" si="13"/>
        <v>1.1081782371895794E-2</v>
      </c>
      <c r="G164" s="26">
        <f t="shared" si="10"/>
        <v>8.7878457939320909E-3</v>
      </c>
      <c r="H164" s="26">
        <f t="shared" si="14"/>
        <v>-0.11134011384032658</v>
      </c>
      <c r="I164" s="26">
        <f t="shared" si="11"/>
        <v>-0.11773873647665536</v>
      </c>
    </row>
    <row r="165" spans="3:9" x14ac:dyDescent="0.25">
      <c r="C165" s="26">
        <v>137</v>
      </c>
      <c r="D165" s="26">
        <f t="shared" si="12"/>
        <v>2.740000000000002</v>
      </c>
      <c r="E165" s="26">
        <v>0</v>
      </c>
      <c r="F165" s="26">
        <f t="shared" si="13"/>
        <v>8.7878457939320909E-3</v>
      </c>
      <c r="G165" s="26">
        <f t="shared" si="10"/>
        <v>6.3850515331933594E-3</v>
      </c>
      <c r="H165" s="26">
        <f t="shared" si="14"/>
        <v>-0.11773873647665536</v>
      </c>
      <c r="I165" s="26">
        <f t="shared" si="11"/>
        <v>-0.12221560223166603</v>
      </c>
    </row>
    <row r="166" spans="3:9" x14ac:dyDescent="0.25">
      <c r="C166" s="26">
        <v>138</v>
      </c>
      <c r="D166" s="26">
        <f t="shared" si="12"/>
        <v>2.760000000000002</v>
      </c>
      <c r="E166" s="26">
        <v>0</v>
      </c>
      <c r="F166" s="26">
        <f t="shared" si="13"/>
        <v>6.3850515331933594E-3</v>
      </c>
      <c r="G166" s="26">
        <f t="shared" si="10"/>
        <v>3.9123474631728439E-3</v>
      </c>
      <c r="H166" s="26">
        <f t="shared" si="14"/>
        <v>-0.12221560223166603</v>
      </c>
      <c r="I166" s="26">
        <f t="shared" si="11"/>
        <v>-0.12472465149528052</v>
      </c>
    </row>
    <row r="167" spans="3:9" x14ac:dyDescent="0.25">
      <c r="C167" s="26">
        <v>139</v>
      </c>
      <c r="D167" s="26">
        <f t="shared" si="12"/>
        <v>2.780000000000002</v>
      </c>
      <c r="E167" s="26">
        <v>0</v>
      </c>
      <c r="F167" s="26">
        <f t="shared" si="13"/>
        <v>3.9123474631728439E-3</v>
      </c>
      <c r="G167" s="26">
        <f t="shared" si="10"/>
        <v>1.4092891965448097E-3</v>
      </c>
      <c r="H167" s="26">
        <f t="shared" si="14"/>
        <v>-0.12472465149528052</v>
      </c>
      <c r="I167" s="26">
        <f t="shared" si="11"/>
        <v>-0.12525118415815098</v>
      </c>
    </row>
    <row r="168" spans="3:9" x14ac:dyDescent="0.25">
      <c r="C168" s="26">
        <v>140</v>
      </c>
      <c r="D168" s="26">
        <f t="shared" si="12"/>
        <v>2.800000000000002</v>
      </c>
      <c r="E168" s="26">
        <v>0</v>
      </c>
      <c r="F168" s="26">
        <f t="shared" si="13"/>
        <v>1.4092891965448097E-3</v>
      </c>
      <c r="G168" s="26">
        <f t="shared" si="10"/>
        <v>-1.0845863116037784E-3</v>
      </c>
      <c r="H168" s="26">
        <f t="shared" si="14"/>
        <v>-0.12525118415815098</v>
      </c>
      <c r="I168" s="26">
        <f t="shared" si="11"/>
        <v>-0.12381169831948691</v>
      </c>
    </row>
    <row r="169" spans="3:9" x14ac:dyDescent="0.25">
      <c r="C169" s="26">
        <v>141</v>
      </c>
      <c r="D169" s="26">
        <f t="shared" si="12"/>
        <v>2.8200000000000021</v>
      </c>
      <c r="E169" s="26">
        <v>0</v>
      </c>
      <c r="F169" s="26">
        <f t="shared" si="13"/>
        <v>-1.0845863116037784E-3</v>
      </c>
      <c r="G169" s="26">
        <f t="shared" si="10"/>
        <v>-3.5303790532968051E-3</v>
      </c>
      <c r="H169" s="26">
        <f t="shared" si="14"/>
        <v>-0.12381169831948691</v>
      </c>
      <c r="I169" s="26">
        <f t="shared" si="11"/>
        <v>-0.12045324293762198</v>
      </c>
    </row>
    <row r="170" spans="3:9" x14ac:dyDescent="0.25">
      <c r="C170" s="26">
        <v>142</v>
      </c>
      <c r="D170" s="26">
        <f t="shared" si="12"/>
        <v>2.8400000000000021</v>
      </c>
      <c r="E170" s="26">
        <v>0</v>
      </c>
      <c r="F170" s="26">
        <f t="shared" si="13"/>
        <v>-3.5303790532968051E-3</v>
      </c>
      <c r="G170" s="26">
        <f t="shared" si="10"/>
        <v>-5.890426578481418E-3</v>
      </c>
      <c r="H170" s="26">
        <f t="shared" si="14"/>
        <v>-0.12045324293762198</v>
      </c>
      <c r="I170" s="26">
        <f t="shared" si="11"/>
        <v>-0.11525230061494554</v>
      </c>
    </row>
    <row r="171" spans="3:9" x14ac:dyDescent="0.25">
      <c r="C171" s="26">
        <v>143</v>
      </c>
      <c r="D171" s="26">
        <f t="shared" si="12"/>
        <v>2.8600000000000021</v>
      </c>
      <c r="E171" s="26">
        <v>0</v>
      </c>
      <c r="F171" s="26">
        <f t="shared" si="13"/>
        <v>-5.890426578481418E-3</v>
      </c>
      <c r="G171" s="26">
        <f t="shared" si="10"/>
        <v>-8.1288777516517439E-3</v>
      </c>
      <c r="H171" s="26">
        <f t="shared" si="14"/>
        <v>-0.11525230061494554</v>
      </c>
      <c r="I171" s="26">
        <f t="shared" si="11"/>
        <v>-0.10831322385745694</v>
      </c>
    </row>
    <row r="172" spans="3:9" x14ac:dyDescent="0.25">
      <c r="C172" s="26">
        <v>144</v>
      </c>
      <c r="D172" s="26">
        <f t="shared" si="12"/>
        <v>2.8800000000000021</v>
      </c>
      <c r="E172" s="26">
        <v>0</v>
      </c>
      <c r="F172" s="26">
        <f t="shared" si="13"/>
        <v>-8.1288777516517439E-3</v>
      </c>
      <c r="G172" s="26">
        <f t="shared" si="10"/>
        <v>-1.0212231013397128E-2</v>
      </c>
      <c r="H172" s="26">
        <f t="shared" si="14"/>
        <v>-0.10831322385745694</v>
      </c>
      <c r="I172" s="26">
        <f t="shared" si="11"/>
        <v>-9.976625484350464E-2</v>
      </c>
    </row>
    <row r="173" spans="3:9" x14ac:dyDescent="0.25">
      <c r="C173" s="26">
        <v>145</v>
      </c>
      <c r="D173" s="26">
        <f t="shared" si="12"/>
        <v>2.9000000000000021</v>
      </c>
      <c r="E173" s="26">
        <v>0</v>
      </c>
      <c r="F173" s="26">
        <f t="shared" si="13"/>
        <v>-1.0212231013397128E-2</v>
      </c>
      <c r="G173" s="26">
        <f t="shared" si="10"/>
        <v>-1.2109829169088341E-2</v>
      </c>
      <c r="H173" s="26">
        <f t="shared" si="14"/>
        <v>-9.976625484350464E-2</v>
      </c>
      <c r="I173" s="26">
        <f t="shared" si="11"/>
        <v>-8.976516487718722E-2</v>
      </c>
    </row>
    <row r="174" spans="3:9" x14ac:dyDescent="0.25">
      <c r="C174" s="26">
        <v>146</v>
      </c>
      <c r="D174" s="26">
        <f t="shared" si="12"/>
        <v>2.9200000000000021</v>
      </c>
      <c r="E174" s="26">
        <v>0</v>
      </c>
      <c r="F174" s="26">
        <f t="shared" si="13"/>
        <v>-1.2109829169088341E-2</v>
      </c>
      <c r="G174" s="26">
        <f t="shared" si="10"/>
        <v>-1.379430350654791E-2</v>
      </c>
      <c r="H174" s="26">
        <f t="shared" si="14"/>
        <v>-8.976516487718722E-2</v>
      </c>
      <c r="I174" s="26">
        <f t="shared" si="11"/>
        <v>-7.8484555200255574E-2</v>
      </c>
    </row>
    <row r="175" spans="3:9" x14ac:dyDescent="0.25">
      <c r="C175" s="26">
        <v>147</v>
      </c>
      <c r="D175" s="26">
        <f t="shared" si="12"/>
        <v>2.9400000000000022</v>
      </c>
      <c r="E175" s="26">
        <v>0</v>
      </c>
      <c r="F175" s="26">
        <f t="shared" si="13"/>
        <v>-1.379430350654791E-2</v>
      </c>
      <c r="G175" s="26">
        <f t="shared" si="10"/>
        <v>-1.5241960927065147E-2</v>
      </c>
      <c r="H175" s="26">
        <f t="shared" si="14"/>
        <v>-7.8484555200255574E-2</v>
      </c>
      <c r="I175" s="26">
        <f t="shared" si="11"/>
        <v>-6.6116865614164397E-2</v>
      </c>
    </row>
    <row r="176" spans="3:9" x14ac:dyDescent="0.25">
      <c r="C176" s="26">
        <v>148</v>
      </c>
      <c r="D176" s="26">
        <f t="shared" si="12"/>
        <v>2.9600000000000022</v>
      </c>
      <c r="E176" s="26">
        <v>0</v>
      </c>
      <c r="F176" s="26">
        <f t="shared" si="13"/>
        <v>-1.5241960927065147E-2</v>
      </c>
      <c r="G176" s="26">
        <f t="shared" si="10"/>
        <v>-1.643310874442299E-2</v>
      </c>
      <c r="H176" s="26">
        <f t="shared" si="14"/>
        <v>-6.6116865614164397E-2</v>
      </c>
      <c r="I176" s="26">
        <f t="shared" si="11"/>
        <v>-5.2869141355421513E-2</v>
      </c>
    </row>
    <row r="177" spans="3:9" x14ac:dyDescent="0.25">
      <c r="C177" s="26">
        <v>149</v>
      </c>
      <c r="D177" s="26">
        <f t="shared" si="12"/>
        <v>2.9800000000000022</v>
      </c>
      <c r="E177" s="26">
        <v>0</v>
      </c>
      <c r="F177" s="26">
        <f t="shared" si="13"/>
        <v>-1.643310874442299E-2</v>
      </c>
      <c r="G177" s="26">
        <f t="shared" si="10"/>
        <v>-1.7352312848427174E-2</v>
      </c>
      <c r="H177" s="26">
        <f t="shared" si="14"/>
        <v>-5.2869141355421513E-2</v>
      </c>
      <c r="I177" s="26">
        <f t="shared" si="11"/>
        <v>-3.8959611819943125E-2</v>
      </c>
    </row>
    <row r="178" spans="3:9" x14ac:dyDescent="0.25">
      <c r="C178" s="26">
        <v>150</v>
      </c>
      <c r="D178" s="26">
        <f t="shared" si="12"/>
        <v>3.0000000000000022</v>
      </c>
      <c r="E178" s="26">
        <v>0</v>
      </c>
      <c r="F178" s="26">
        <f t="shared" si="13"/>
        <v>-1.7352312848427174E-2</v>
      </c>
      <c r="G178" s="26">
        <f t="shared" si="10"/>
        <v>-1.7988586025578023E-2</v>
      </c>
      <c r="H178" s="26">
        <f t="shared" si="14"/>
        <v>-3.8959611819943125E-2</v>
      </c>
      <c r="I178" s="26">
        <f t="shared" si="11"/>
        <v>-2.4614137006889011E-2</v>
      </c>
    </row>
    <row r="179" spans="3:9" x14ac:dyDescent="0.25">
      <c r="C179" s="26">
        <v>151</v>
      </c>
      <c r="D179" s="26">
        <f t="shared" si="12"/>
        <v>3.0200000000000022</v>
      </c>
      <c r="E179" s="26">
        <v>0</v>
      </c>
      <c r="F179" s="26">
        <f t="shared" si="13"/>
        <v>-1.7988586025578023E-2</v>
      </c>
      <c r="G179" s="26">
        <f t="shared" si="10"/>
        <v>-1.833550436217498E-2</v>
      </c>
      <c r="H179" s="26">
        <f t="shared" si="14"/>
        <v>-2.4614137006889011E-2</v>
      </c>
      <c r="I179" s="26">
        <f t="shared" si="11"/>
        <v>-1.0062578924790115E-2</v>
      </c>
    </row>
    <row r="180" spans="3:9" x14ac:dyDescent="0.25">
      <c r="C180" s="26">
        <v>152</v>
      </c>
      <c r="D180" s="26">
        <f t="shared" si="12"/>
        <v>3.0400000000000023</v>
      </c>
      <c r="E180" s="26">
        <v>0</v>
      </c>
      <c r="F180" s="26">
        <f t="shared" si="13"/>
        <v>-1.833550436217498E-2</v>
      </c>
      <c r="G180" s="26">
        <f t="shared" si="10"/>
        <v>-1.8391250806119155E-2</v>
      </c>
      <c r="H180" s="26">
        <f t="shared" si="14"/>
        <v>-1.0062578924790115E-2</v>
      </c>
      <c r="I180" s="26">
        <f t="shared" si="11"/>
        <v>4.4648443375188574E-3</v>
      </c>
    </row>
    <row r="181" spans="3:9" x14ac:dyDescent="0.25">
      <c r="C181" s="26">
        <v>153</v>
      </c>
      <c r="D181" s="26">
        <f t="shared" si="12"/>
        <v>3.0600000000000023</v>
      </c>
      <c r="E181" s="26">
        <v>0</v>
      </c>
      <c r="F181" s="26">
        <f t="shared" si="13"/>
        <v>-1.8391250806119155E-2</v>
      </c>
      <c r="G181" s="26">
        <f t="shared" si="10"/>
        <v>-1.8158586114745141E-2</v>
      </c>
      <c r="H181" s="26">
        <f t="shared" si="14"/>
        <v>4.4648443375188574E-3</v>
      </c>
      <c r="I181" s="26">
        <f t="shared" si="11"/>
        <v>1.8741164621391183E-2</v>
      </c>
    </row>
    <row r="182" spans="3:9" x14ac:dyDescent="0.25">
      <c r="C182" s="26">
        <v>154</v>
      </c>
      <c r="D182" s="26">
        <f t="shared" si="12"/>
        <v>3.0800000000000023</v>
      </c>
      <c r="E182" s="26">
        <v>0</v>
      </c>
      <c r="F182" s="26">
        <f t="shared" si="13"/>
        <v>-1.8158586114745141E-2</v>
      </c>
      <c r="G182" s="26">
        <f t="shared" si="10"/>
        <v>-1.764474854916118E-2</v>
      </c>
      <c r="H182" s="26">
        <f t="shared" si="14"/>
        <v>1.8741164621391183E-2</v>
      </c>
      <c r="I182" s="26">
        <f t="shared" si="11"/>
        <v>3.2546173875344232E-2</v>
      </c>
    </row>
    <row r="183" spans="3:9" x14ac:dyDescent="0.25">
      <c r="C183" s="26">
        <v>155</v>
      </c>
      <c r="D183" s="26">
        <f t="shared" si="12"/>
        <v>3.1000000000000023</v>
      </c>
      <c r="E183" s="26">
        <v>0</v>
      </c>
      <c r="F183" s="26">
        <f t="shared" si="13"/>
        <v>-1.764474854916118E-2</v>
      </c>
      <c r="G183" s="26">
        <f t="shared" si="10"/>
        <v>-1.686128477330337E-2</v>
      </c>
      <c r="H183" s="26">
        <f t="shared" si="14"/>
        <v>3.2546173875344232E-2</v>
      </c>
      <c r="I183" s="26">
        <f t="shared" si="11"/>
        <v>4.566978478044801E-2</v>
      </c>
    </row>
    <row r="184" spans="3:9" x14ac:dyDescent="0.25">
      <c r="C184" s="26">
        <v>156</v>
      </c>
      <c r="D184" s="26">
        <f t="shared" si="12"/>
        <v>3.1200000000000023</v>
      </c>
      <c r="E184" s="26">
        <v>0</v>
      </c>
      <c r="F184" s="26">
        <f t="shared" si="13"/>
        <v>-1.686128477330337E-2</v>
      </c>
      <c r="G184" s="26">
        <f t="shared" si="10"/>
        <v>-1.5823815461483474E-2</v>
      </c>
      <c r="H184" s="26">
        <f t="shared" si="14"/>
        <v>4.566978478044801E-2</v>
      </c>
      <c r="I184" s="26">
        <f t="shared" si="11"/>
        <v>5.7915191115886805E-2</v>
      </c>
    </row>
    <row r="185" spans="3:9" x14ac:dyDescent="0.25">
      <c r="C185" s="26">
        <v>157</v>
      </c>
      <c r="D185" s="26">
        <f t="shared" si="12"/>
        <v>3.1400000000000023</v>
      </c>
      <c r="E185" s="26">
        <v>0</v>
      </c>
      <c r="F185" s="26">
        <f t="shared" si="13"/>
        <v>-1.5823815461483474E-2</v>
      </c>
      <c r="G185" s="26">
        <f t="shared" si="10"/>
        <v>-1.4551740095924831E-2</v>
      </c>
      <c r="H185" s="26">
        <f t="shared" si="14"/>
        <v>5.7915191115886805E-2</v>
      </c>
      <c r="I185" s="26">
        <f t="shared" si="11"/>
        <v>6.9101780922022016E-2</v>
      </c>
    </row>
    <row r="186" spans="3:9" x14ac:dyDescent="0.25">
      <c r="C186" s="26">
        <v>158</v>
      </c>
      <c r="D186" s="26">
        <f t="shared" si="12"/>
        <v>3.1600000000000024</v>
      </c>
      <c r="E186" s="26">
        <v>0</v>
      </c>
      <c r="F186" s="26">
        <f t="shared" si="13"/>
        <v>-1.4551740095924831E-2</v>
      </c>
      <c r="G186" s="26">
        <f t="shared" si="10"/>
        <v>-1.3067886331187953E-2</v>
      </c>
      <c r="H186" s="26">
        <f t="shared" si="14"/>
        <v>6.9101780922022016E-2</v>
      </c>
      <c r="I186" s="26">
        <f t="shared" si="11"/>
        <v>7.9067759971248208E-2</v>
      </c>
    </row>
    <row r="187" spans="3:9" x14ac:dyDescent="0.25">
      <c r="C187" s="26">
        <v>159</v>
      </c>
      <c r="D187" s="26">
        <f t="shared" si="12"/>
        <v>3.1800000000000024</v>
      </c>
      <c r="E187" s="26">
        <v>0</v>
      </c>
      <c r="F187" s="26">
        <f t="shared" si="13"/>
        <v>-1.3067886331187953E-2</v>
      </c>
      <c r="G187" s="26">
        <f t="shared" si="10"/>
        <v>-1.1398110102505705E-2</v>
      </c>
      <c r="H187" s="26">
        <f t="shared" si="14"/>
        <v>7.9067759971248208E-2</v>
      </c>
      <c r="I187" s="26">
        <f t="shared" si="11"/>
        <v>8.7672448119055862E-2</v>
      </c>
    </row>
    <row r="188" spans="3:9" x14ac:dyDescent="0.25">
      <c r="C188" s="26">
        <v>160</v>
      </c>
      <c r="D188" s="26">
        <f t="shared" si="12"/>
        <v>3.2000000000000024</v>
      </c>
      <c r="E188" s="26">
        <v>0</v>
      </c>
      <c r="F188" s="26">
        <f t="shared" si="13"/>
        <v>-1.1398110102505705E-2</v>
      </c>
      <c r="G188" s="26">
        <f t="shared" si="10"/>
        <v>-9.5708533485491035E-3</v>
      </c>
      <c r="H188" s="26">
        <f t="shared" si="14"/>
        <v>8.7672448119055862E-2</v>
      </c>
      <c r="I188" s="26">
        <f t="shared" si="11"/>
        <v>9.4798216692200177E-2</v>
      </c>
    </row>
    <row r="189" spans="3:9" x14ac:dyDescent="0.25">
      <c r="C189" s="26">
        <v>161</v>
      </c>
      <c r="D189" s="26">
        <f t="shared" si="12"/>
        <v>3.2200000000000024</v>
      </c>
      <c r="E189" s="26">
        <v>0</v>
      </c>
      <c r="F189" s="26">
        <f t="shared" si="13"/>
        <v>-9.5708533485491035E-3</v>
      </c>
      <c r="G189" s="26">
        <f t="shared" si="10"/>
        <v>-7.6166667965098548E-3</v>
      </c>
      <c r="H189" s="26">
        <f t="shared" si="14"/>
        <v>9.4798216692200177E-2</v>
      </c>
      <c r="I189" s="26">
        <f t="shared" si="11"/>
        <v>0.10035204108384359</v>
      </c>
    </row>
    <row r="190" spans="3:9" x14ac:dyDescent="0.25">
      <c r="C190" s="26">
        <v>162</v>
      </c>
      <c r="D190" s="26">
        <f t="shared" si="12"/>
        <v>3.2400000000000024</v>
      </c>
      <c r="E190" s="26">
        <v>0</v>
      </c>
      <c r="F190" s="26">
        <f t="shared" si="13"/>
        <v>-7.6166667965098548E-3</v>
      </c>
      <c r="G190" s="26">
        <f t="shared" si="10"/>
        <v>-5.5677057110313111E-3</v>
      </c>
      <c r="H190" s="26">
        <f t="shared" si="14"/>
        <v>0.10035204108384359</v>
      </c>
      <c r="I190" s="26">
        <f t="shared" si="11"/>
        <v>0.10426664906757666</v>
      </c>
    </row>
    <row r="191" spans="3:9" x14ac:dyDescent="0.25">
      <c r="C191" s="26">
        <v>163</v>
      </c>
      <c r="D191" s="26">
        <f t="shared" si="12"/>
        <v>3.2600000000000025</v>
      </c>
      <c r="E191" s="26">
        <v>0</v>
      </c>
      <c r="F191" s="26">
        <f t="shared" si="13"/>
        <v>-5.5677057110313111E-3</v>
      </c>
      <c r="G191" s="26">
        <f t="shared" si="10"/>
        <v>-3.4572068328922994E-3</v>
      </c>
      <c r="H191" s="26">
        <f t="shared" si="14"/>
        <v>0.10426664906757666</v>
      </c>
      <c r="I191" s="26">
        <f t="shared" si="11"/>
        <v>0.10650125191000635</v>
      </c>
    </row>
    <row r="192" spans="3:9" x14ac:dyDescent="0.25">
      <c r="C192" s="26">
        <v>164</v>
      </c>
      <c r="D192" s="26">
        <f t="shared" si="12"/>
        <v>3.2800000000000025</v>
      </c>
      <c r="E192" s="26">
        <v>0</v>
      </c>
      <c r="F192" s="26">
        <f t="shared" si="13"/>
        <v>-3.4572068328922994E-3</v>
      </c>
      <c r="G192" s="26">
        <f t="shared" si="10"/>
        <v>-1.3189549249866088E-3</v>
      </c>
      <c r="H192" s="26">
        <f t="shared" si="14"/>
        <v>0.10650125191000635</v>
      </c>
      <c r="I192" s="26">
        <f t="shared" si="11"/>
        <v>0.10704185204956751</v>
      </c>
    </row>
    <row r="193" spans="3:9" x14ac:dyDescent="0.25">
      <c r="C193" s="26">
        <v>165</v>
      </c>
      <c r="D193" s="26">
        <f t="shared" si="12"/>
        <v>3.3000000000000025</v>
      </c>
      <c r="E193" s="26">
        <v>0</v>
      </c>
      <c r="F193" s="26">
        <f t="shared" si="13"/>
        <v>-1.3189549249866088E-3</v>
      </c>
      <c r="G193" s="26">
        <f t="shared" si="10"/>
        <v>8.1325259929712992E-4</v>
      </c>
      <c r="H193" s="26">
        <f t="shared" si="14"/>
        <v>0.10704185204956751</v>
      </c>
      <c r="I193" s="26">
        <f t="shared" si="11"/>
        <v>0.10590112781123728</v>
      </c>
    </row>
    <row r="194" spans="3:9" x14ac:dyDescent="0.25">
      <c r="C194" s="26">
        <v>166</v>
      </c>
      <c r="D194" s="26">
        <f t="shared" si="12"/>
        <v>3.3200000000000025</v>
      </c>
      <c r="E194" s="26">
        <v>0</v>
      </c>
      <c r="F194" s="26">
        <f t="shared" si="13"/>
        <v>8.1325259929712992E-4</v>
      </c>
      <c r="G194" s="26">
        <f t="shared" si="10"/>
        <v>2.9061345659324974E-3</v>
      </c>
      <c r="H194" s="26">
        <f t="shared" si="14"/>
        <v>0.10590112781123728</v>
      </c>
      <c r="I194" s="26">
        <f t="shared" si="11"/>
        <v>0.10311790223788804</v>
      </c>
    </row>
    <row r="195" spans="3:9" x14ac:dyDescent="0.25">
      <c r="C195" s="26">
        <v>167</v>
      </c>
      <c r="D195" s="26">
        <f t="shared" si="12"/>
        <v>3.3400000000000025</v>
      </c>
      <c r="E195" s="26">
        <v>0</v>
      </c>
      <c r="F195" s="26">
        <f t="shared" si="13"/>
        <v>2.9061345659324974E-3</v>
      </c>
      <c r="G195" s="26">
        <f t="shared" si="10"/>
        <v>4.9274402551846355E-3</v>
      </c>
      <c r="H195" s="26">
        <f t="shared" si="14"/>
        <v>0.10311790223788804</v>
      </c>
      <c r="I195" s="26">
        <f t="shared" si="11"/>
        <v>9.8756209536814993E-2</v>
      </c>
    </row>
    <row r="196" spans="3:9" x14ac:dyDescent="0.25">
      <c r="C196" s="26">
        <v>168</v>
      </c>
      <c r="D196" s="26">
        <f t="shared" si="12"/>
        <v>3.3600000000000025</v>
      </c>
      <c r="E196" s="26">
        <v>0</v>
      </c>
      <c r="F196" s="26">
        <f t="shared" si="13"/>
        <v>4.9274402551846355E-3</v>
      </c>
      <c r="G196" s="26">
        <f t="shared" si="10"/>
        <v>6.8464410802477451E-3</v>
      </c>
      <c r="H196" s="26">
        <f t="shared" si="14"/>
        <v>9.8756209536814993E-2</v>
      </c>
      <c r="I196" s="26">
        <f t="shared" si="11"/>
        <v>9.2903978766528325E-2</v>
      </c>
    </row>
    <row r="197" spans="3:9" x14ac:dyDescent="0.25">
      <c r="C197" s="26">
        <v>169</v>
      </c>
      <c r="D197" s="26">
        <f t="shared" si="12"/>
        <v>3.3800000000000026</v>
      </c>
      <c r="E197" s="26">
        <v>0</v>
      </c>
      <c r="F197" s="26">
        <f t="shared" si="13"/>
        <v>6.8464410802477451E-3</v>
      </c>
      <c r="G197" s="26">
        <f t="shared" si="10"/>
        <v>8.6343923188717028E-3</v>
      </c>
      <c r="H197" s="26">
        <f t="shared" si="14"/>
        <v>9.2903978766528325E-2</v>
      </c>
      <c r="I197" s="26">
        <f t="shared" si="11"/>
        <v>8.5671360131996804E-2</v>
      </c>
    </row>
    <row r="198" spans="3:9" x14ac:dyDescent="0.25">
      <c r="C198" s="26">
        <v>170</v>
      </c>
      <c r="D198" s="26">
        <f t="shared" si="12"/>
        <v>3.4000000000000026</v>
      </c>
      <c r="E198" s="26">
        <v>0</v>
      </c>
      <c r="F198" s="26">
        <f t="shared" si="13"/>
        <v>8.6343923188717028E-3</v>
      </c>
      <c r="G198" s="26">
        <f t="shared" si="10"/>
        <v>1.0264958048215802E-2</v>
      </c>
      <c r="H198" s="26">
        <f t="shared" si="14"/>
        <v>8.5671360131996804E-2</v>
      </c>
      <c r="I198" s="26">
        <f t="shared" si="11"/>
        <v>7.7188724531107741E-2</v>
      </c>
    </row>
    <row r="199" spans="3:9" x14ac:dyDescent="0.25">
      <c r="C199" s="26">
        <v>171</v>
      </c>
      <c r="D199" s="26">
        <f t="shared" si="12"/>
        <v>3.4200000000000026</v>
      </c>
      <c r="E199" s="26">
        <v>0</v>
      </c>
      <c r="F199" s="26">
        <f t="shared" si="13"/>
        <v>1.0264958048215802E-2</v>
      </c>
      <c r="G199" s="26">
        <f t="shared" si="10"/>
        <v>1.1714593094284496E-2</v>
      </c>
      <c r="H199" s="26">
        <f t="shared" si="14"/>
        <v>7.7188724531107741E-2</v>
      </c>
      <c r="I199" s="26">
        <f t="shared" si="11"/>
        <v>6.7604371724497E-2</v>
      </c>
    </row>
    <row r="200" spans="3:9" x14ac:dyDescent="0.25">
      <c r="C200" s="26">
        <v>172</v>
      </c>
      <c r="D200" s="26">
        <f t="shared" si="12"/>
        <v>3.4400000000000026</v>
      </c>
      <c r="E200" s="26">
        <v>0</v>
      </c>
      <c r="F200" s="26">
        <f t="shared" si="13"/>
        <v>1.1714593094284496E-2</v>
      </c>
      <c r="G200" s="26">
        <f t="shared" si="10"/>
        <v>1.2962876556984441E-2</v>
      </c>
      <c r="H200" s="26">
        <f t="shared" si="14"/>
        <v>6.7604371724497E-2</v>
      </c>
      <c r="I200" s="26">
        <f t="shared" si="11"/>
        <v>5.7081986617916275E-2</v>
      </c>
    </row>
    <row r="201" spans="3:9" x14ac:dyDescent="0.25">
      <c r="C201" s="26">
        <v>173</v>
      </c>
      <c r="D201" s="26">
        <f t="shared" si="12"/>
        <v>3.4600000000000026</v>
      </c>
      <c r="E201" s="26">
        <v>0</v>
      </c>
      <c r="F201" s="26">
        <f t="shared" si="13"/>
        <v>1.2962876556984441E-2</v>
      </c>
      <c r="G201" s="26">
        <f t="shared" si="10"/>
        <v>1.3992792297261006E-2</v>
      </c>
      <c r="H201" s="26">
        <f t="shared" si="14"/>
        <v>5.7081986617916275E-2</v>
      </c>
      <c r="I201" s="26">
        <f t="shared" si="11"/>
        <v>4.5797886594177759E-2</v>
      </c>
    </row>
    <row r="202" spans="3:9" x14ac:dyDescent="0.25">
      <c r="C202" s="26">
        <v>174</v>
      </c>
      <c r="D202" s="26">
        <f t="shared" si="12"/>
        <v>3.4800000000000026</v>
      </c>
      <c r="E202" s="26">
        <v>0</v>
      </c>
      <c r="F202" s="26">
        <f t="shared" si="13"/>
        <v>1.3992792297261006E-2</v>
      </c>
      <c r="G202" s="26">
        <f t="shared" si="10"/>
        <v>1.4790952660067648E-2</v>
      </c>
      <c r="H202" s="26">
        <f t="shared" si="14"/>
        <v>4.5797886594177759E-2</v>
      </c>
      <c r="I202" s="26">
        <f t="shared" si="11"/>
        <v>3.3938105564856866E-2</v>
      </c>
    </row>
    <row r="203" spans="3:9" x14ac:dyDescent="0.25">
      <c r="C203" s="26">
        <v>175</v>
      </c>
      <c r="D203" s="26">
        <f t="shared" si="12"/>
        <v>3.5000000000000027</v>
      </c>
      <c r="E203" s="26">
        <v>0</v>
      </c>
      <c r="F203" s="26">
        <f t="shared" si="13"/>
        <v>1.4790952660067648E-2</v>
      </c>
      <c r="G203" s="26">
        <f t="shared" si="10"/>
        <v>1.5347762641440355E-2</v>
      </c>
      <c r="H203" s="26">
        <f t="shared" si="14"/>
        <v>3.3938105564856866E-2</v>
      </c>
      <c r="I203" s="26">
        <f t="shared" si="11"/>
        <v>2.1695362396502098E-2</v>
      </c>
    </row>
    <row r="204" spans="3:9" x14ac:dyDescent="0.25">
      <c r="C204" s="26">
        <v>176</v>
      </c>
      <c r="D204" s="26">
        <f t="shared" si="12"/>
        <v>3.5200000000000027</v>
      </c>
      <c r="E204" s="26">
        <v>0</v>
      </c>
      <c r="F204" s="26">
        <f t="shared" si="13"/>
        <v>1.5347762641440355E-2</v>
      </c>
      <c r="G204" s="26">
        <f t="shared" si="10"/>
        <v>1.5657522674482595E-2</v>
      </c>
      <c r="H204" s="26">
        <f t="shared" si="14"/>
        <v>2.1695362396502098E-2</v>
      </c>
      <c r="I204" s="26">
        <f t="shared" si="11"/>
        <v>9.2659625803909445E-3</v>
      </c>
    </row>
    <row r="205" spans="3:9" x14ac:dyDescent="0.25">
      <c r="C205" s="26">
        <v>177</v>
      </c>
      <c r="D205" s="26">
        <f t="shared" si="12"/>
        <v>3.5400000000000027</v>
      </c>
      <c r="E205" s="26">
        <v>0</v>
      </c>
      <c r="F205" s="26">
        <f t="shared" si="13"/>
        <v>1.5657522674482595E-2</v>
      </c>
      <c r="G205" s="26">
        <f t="shared" si="10"/>
        <v>1.5718469192094013E-2</v>
      </c>
      <c r="H205" s="26">
        <f t="shared" si="14"/>
        <v>9.2659625803909445E-3</v>
      </c>
      <c r="I205" s="26">
        <f t="shared" si="11"/>
        <v>-3.1533175505054096E-3</v>
      </c>
    </row>
    <row r="206" spans="3:9" x14ac:dyDescent="0.25">
      <c r="C206" s="26">
        <v>178</v>
      </c>
      <c r="D206" s="26">
        <f t="shared" si="12"/>
        <v>3.5600000000000027</v>
      </c>
      <c r="E206" s="26">
        <v>0</v>
      </c>
      <c r="F206" s="26">
        <f t="shared" si="13"/>
        <v>1.5718469192094013E-2</v>
      </c>
      <c r="G206" s="26">
        <f t="shared" si="10"/>
        <v>1.5532753108213875E-2</v>
      </c>
      <c r="H206" s="26">
        <f t="shared" si="14"/>
        <v>-3.1533175505054096E-3</v>
      </c>
      <c r="I206" s="26">
        <f t="shared" si="11"/>
        <v>-1.5368315095798207E-2</v>
      </c>
    </row>
    <row r="207" spans="3:9" x14ac:dyDescent="0.25">
      <c r="C207" s="26">
        <v>179</v>
      </c>
      <c r="D207" s="26">
        <f t="shared" si="12"/>
        <v>3.5800000000000027</v>
      </c>
      <c r="E207" s="26">
        <v>0</v>
      </c>
      <c r="F207" s="26">
        <f t="shared" si="13"/>
        <v>1.5532753108213875E-2</v>
      </c>
      <c r="G207" s="26">
        <f t="shared" si="10"/>
        <v>1.510635732879396E-2</v>
      </c>
      <c r="H207" s="26">
        <f t="shared" si="14"/>
        <v>-1.5368315095798207E-2</v>
      </c>
      <c r="I207" s="26">
        <f t="shared" si="11"/>
        <v>-2.7190485495454199E-2</v>
      </c>
    </row>
    <row r="208" spans="3:9" x14ac:dyDescent="0.25">
      <c r="C208" s="26">
        <v>180</v>
      </c>
      <c r="D208" s="26">
        <f t="shared" si="12"/>
        <v>3.6000000000000028</v>
      </c>
      <c r="E208" s="26">
        <v>0</v>
      </c>
      <c r="F208" s="26">
        <f t="shared" si="13"/>
        <v>1.510635732879396E-2</v>
      </c>
      <c r="G208" s="26">
        <f t="shared" si="10"/>
        <v>1.444895534367968E-2</v>
      </c>
      <c r="H208" s="26">
        <f t="shared" si="14"/>
        <v>-2.7190485495454199E-2</v>
      </c>
      <c r="I208" s="26">
        <f t="shared" si="11"/>
        <v>-3.8439782052050377E-2</v>
      </c>
    </row>
    <row r="209" spans="3:9" x14ac:dyDescent="0.25">
      <c r="C209" s="26">
        <v>181</v>
      </c>
      <c r="D209" s="26">
        <f t="shared" si="12"/>
        <v>3.6200000000000028</v>
      </c>
      <c r="E209" s="26">
        <v>0</v>
      </c>
      <c r="F209" s="26">
        <f t="shared" si="13"/>
        <v>1.444895534367968E-2</v>
      </c>
      <c r="G209" s="26">
        <f t="shared" si="10"/>
        <v>1.3573713846725833E-2</v>
      </c>
      <c r="H209" s="26">
        <f t="shared" si="14"/>
        <v>-3.8439782052050377E-2</v>
      </c>
      <c r="I209" s="26">
        <f t="shared" si="11"/>
        <v>-4.894736658421088E-2</v>
      </c>
    </row>
    <row r="210" spans="3:9" x14ac:dyDescent="0.25">
      <c r="C210" s="26">
        <v>182</v>
      </c>
      <c r="D210" s="26">
        <f t="shared" si="12"/>
        <v>3.6400000000000028</v>
      </c>
      <c r="E210" s="26">
        <v>0</v>
      </c>
      <c r="F210" s="26">
        <f t="shared" si="13"/>
        <v>1.3573713846725833E-2</v>
      </c>
      <c r="G210" s="26">
        <f t="shared" si="10"/>
        <v>1.2497043170331486E-2</v>
      </c>
      <c r="H210" s="26">
        <f t="shared" si="14"/>
        <v>-4.894736658421088E-2</v>
      </c>
      <c r="I210" s="26">
        <f t="shared" si="11"/>
        <v>-5.8558110912264948E-2</v>
      </c>
    </row>
    <row r="211" spans="3:9" x14ac:dyDescent="0.25">
      <c r="C211" s="26">
        <v>183</v>
      </c>
      <c r="D211" s="26">
        <f t="shared" si="12"/>
        <v>3.6600000000000028</v>
      </c>
      <c r="E211" s="26">
        <v>0</v>
      </c>
      <c r="F211" s="26">
        <f t="shared" si="13"/>
        <v>1.2497043170331486E-2</v>
      </c>
      <c r="G211" s="26">
        <f t="shared" si="10"/>
        <v>1.1238300089738851E-2</v>
      </c>
      <c r="H211" s="26">
        <f t="shared" si="14"/>
        <v>-5.8558110912264948E-2</v>
      </c>
      <c r="I211" s="26">
        <f t="shared" si="11"/>
        <v>-6.7132852652215885E-2</v>
      </c>
    </row>
    <row r="212" spans="3:9" x14ac:dyDescent="0.25">
      <c r="C212" s="26">
        <v>184</v>
      </c>
      <c r="D212" s="26">
        <f t="shared" si="12"/>
        <v>3.6800000000000028</v>
      </c>
      <c r="E212" s="26">
        <v>0</v>
      </c>
      <c r="F212" s="26">
        <f t="shared" si="13"/>
        <v>1.1238300089738851E-2</v>
      </c>
      <c r="G212" s="26">
        <f t="shared" si="10"/>
        <v>9.8194482407401602E-3</v>
      </c>
      <c r="H212" s="26">
        <f t="shared" si="14"/>
        <v>-6.7132852652215885E-2</v>
      </c>
      <c r="I212" s="26">
        <f t="shared" si="11"/>
        <v>-7.455037309344828E-2</v>
      </c>
    </row>
    <row r="213" spans="3:9" x14ac:dyDescent="0.25">
      <c r="C213" s="26">
        <v>185</v>
      </c>
      <c r="D213" s="26">
        <f t="shared" si="12"/>
        <v>3.7000000000000028</v>
      </c>
      <c r="E213" s="26">
        <v>0</v>
      </c>
      <c r="F213" s="26">
        <f t="shared" si="13"/>
        <v>9.8194482407401602E-3</v>
      </c>
      <c r="G213" s="26">
        <f t="shared" si="10"/>
        <v>8.2646819921157327E-3</v>
      </c>
      <c r="H213" s="26">
        <f t="shared" si="14"/>
        <v>-7.455037309344828E-2</v>
      </c>
      <c r="I213" s="26">
        <f t="shared" si="11"/>
        <v>-8.0709069685422088E-2</v>
      </c>
    </row>
    <row r="214" spans="3:9" x14ac:dyDescent="0.25">
      <c r="C214" s="26">
        <v>186</v>
      </c>
      <c r="D214" s="26">
        <f t="shared" si="12"/>
        <v>3.7200000000000029</v>
      </c>
      <c r="E214" s="26">
        <v>0</v>
      </c>
      <c r="F214" s="26">
        <f t="shared" si="13"/>
        <v>8.2646819921157327E-3</v>
      </c>
      <c r="G214" s="26">
        <f t="shared" si="10"/>
        <v>6.6000201129658483E-3</v>
      </c>
      <c r="H214" s="26">
        <f t="shared" si="14"/>
        <v>-8.0709069685422088E-2</v>
      </c>
      <c r="I214" s="26">
        <f t="shared" si="11"/>
        <v>-8.5528300778981353E-2</v>
      </c>
    </row>
    <row r="215" spans="3:9" x14ac:dyDescent="0.25">
      <c r="C215" s="26">
        <v>187</v>
      </c>
      <c r="D215" s="26">
        <f t="shared" si="12"/>
        <v>3.7400000000000029</v>
      </c>
      <c r="E215" s="26">
        <v>0</v>
      </c>
      <c r="F215" s="26">
        <f t="shared" si="13"/>
        <v>6.6000201129658483E-3</v>
      </c>
      <c r="G215" s="26">
        <f t="shared" si="10"/>
        <v>4.8528759685282034E-3</v>
      </c>
      <c r="H215" s="26">
        <f t="shared" si="14"/>
        <v>-8.5528300778981353E-2</v>
      </c>
      <c r="I215" s="26">
        <f t="shared" si="11"/>
        <v>-8.8949385674113951E-2</v>
      </c>
    </row>
    <row r="216" spans="3:9" x14ac:dyDescent="0.25">
      <c r="C216" s="26">
        <v>188</v>
      </c>
      <c r="D216" s="26">
        <f t="shared" si="12"/>
        <v>3.7600000000000029</v>
      </c>
      <c r="E216" s="26">
        <v>0</v>
      </c>
      <c r="F216" s="26">
        <f t="shared" si="13"/>
        <v>4.8528759685282034E-3</v>
      </c>
      <c r="G216" s="26">
        <f t="shared" si="10"/>
        <v>3.0516112612517556E-3</v>
      </c>
      <c r="H216" s="26">
        <f t="shared" si="14"/>
        <v>-8.8949385674113951E-2</v>
      </c>
      <c r="I216" s="26">
        <f t="shared" si="11"/>
        <v>-9.0936248629895786E-2</v>
      </c>
    </row>
    <row r="217" spans="3:9" x14ac:dyDescent="0.25">
      <c r="C217" s="26">
        <v>189</v>
      </c>
      <c r="D217" s="26">
        <f t="shared" si="12"/>
        <v>3.7800000000000029</v>
      </c>
      <c r="E217" s="26">
        <v>0</v>
      </c>
      <c r="F217" s="26">
        <f t="shared" si="13"/>
        <v>3.0516112612517556E-3</v>
      </c>
      <c r="G217" s="26">
        <f t="shared" si="10"/>
        <v>1.2250805037722426E-3</v>
      </c>
      <c r="H217" s="26">
        <f t="shared" si="14"/>
        <v>-9.0936248629895786E-2</v>
      </c>
      <c r="I217" s="26">
        <f t="shared" si="11"/>
        <v>-9.1475701203802981E-2</v>
      </c>
    </row>
    <row r="218" spans="3:9" x14ac:dyDescent="0.25">
      <c r="C218" s="26">
        <v>190</v>
      </c>
      <c r="D218" s="26">
        <f t="shared" si="12"/>
        <v>3.8000000000000029</v>
      </c>
      <c r="E218" s="26">
        <v>0</v>
      </c>
      <c r="F218" s="26">
        <f t="shared" si="13"/>
        <v>1.2250805037722426E-3</v>
      </c>
      <c r="G218" s="26">
        <f t="shared" si="10"/>
        <v>-5.9782653423935943E-4</v>
      </c>
      <c r="H218" s="26">
        <f t="shared" si="14"/>
        <v>-9.1475701203802981E-2</v>
      </c>
      <c r="I218" s="26">
        <f t="shared" si="11"/>
        <v>-9.0577363015886481E-2</v>
      </c>
    </row>
    <row r="219" spans="3:9" x14ac:dyDescent="0.25">
      <c r="C219" s="26">
        <v>191</v>
      </c>
      <c r="D219" s="26">
        <f t="shared" si="12"/>
        <v>3.8200000000000029</v>
      </c>
      <c r="E219" s="26">
        <v>0</v>
      </c>
      <c r="F219" s="26">
        <f t="shared" si="13"/>
        <v>-5.9782653423935943E-4</v>
      </c>
      <c r="G219" s="26">
        <f t="shared" si="10"/>
        <v>-2.3886372220430141E-3</v>
      </c>
      <c r="H219" s="26">
        <f t="shared" si="14"/>
        <v>-9.0577363015886481E-2</v>
      </c>
      <c r="I219" s="26">
        <f t="shared" si="11"/>
        <v>-8.8273226688650175E-2</v>
      </c>
    </row>
    <row r="220" spans="3:9" x14ac:dyDescent="0.25">
      <c r="C220" s="26">
        <v>192</v>
      </c>
      <c r="D220" s="26">
        <f t="shared" si="12"/>
        <v>3.840000000000003</v>
      </c>
      <c r="E220" s="26">
        <v>0</v>
      </c>
      <c r="F220" s="26">
        <f t="shared" si="13"/>
        <v>-2.3886372220430141E-3</v>
      </c>
      <c r="G220" s="26">
        <f t="shared" si="10"/>
        <v>-4.1197362936018205E-3</v>
      </c>
      <c r="H220" s="26">
        <f t="shared" si="14"/>
        <v>-8.8273226688650175E-2</v>
      </c>
      <c r="I220" s="26">
        <f t="shared" si="11"/>
        <v>-8.4616878208292973E-2</v>
      </c>
    </row>
    <row r="221" spans="3:9" x14ac:dyDescent="0.25">
      <c r="C221" s="26">
        <v>193</v>
      </c>
      <c r="D221" s="26">
        <f t="shared" si="12"/>
        <v>3.860000000000003</v>
      </c>
      <c r="E221" s="26">
        <v>0</v>
      </c>
      <c r="F221" s="26">
        <f t="shared" si="13"/>
        <v>-4.1197362936018205E-3</v>
      </c>
      <c r="G221" s="26">
        <f t="shared" ref="G221:G228" si="15">$H$13*F221+$H$14*H221+$H$15*E221+$H$16*E222</f>
        <v>-5.7647871680432308E-3</v>
      </c>
      <c r="H221" s="26">
        <f t="shared" si="14"/>
        <v>-8.4616878208292973E-2</v>
      </c>
      <c r="I221" s="26">
        <f t="shared" ref="I221:I228" si="16">$H$18*F221+$H$19*H221+$H$20*E221+$H$21*E222</f>
        <v>-7.9682389203308515E-2</v>
      </c>
    </row>
    <row r="222" spans="3:9" x14ac:dyDescent="0.25">
      <c r="C222" s="26">
        <v>194</v>
      </c>
      <c r="D222" s="26">
        <f t="shared" ref="D222:D228" si="17">D221+$H$10</f>
        <v>3.880000000000003</v>
      </c>
      <c r="E222" s="26">
        <v>0</v>
      </c>
      <c r="F222" s="26">
        <f t="shared" ref="F222:F228" si="18">G221</f>
        <v>-5.7647871680432308E-3</v>
      </c>
      <c r="G222" s="26">
        <f t="shared" si="15"/>
        <v>-7.2991280094819224E-3</v>
      </c>
      <c r="H222" s="26">
        <f t="shared" ref="H222:H228" si="19">I221</f>
        <v>-7.9682389203308515E-2</v>
      </c>
      <c r="I222" s="26">
        <f t="shared" si="16"/>
        <v>-7.3562902563197238E-2</v>
      </c>
    </row>
    <row r="223" spans="3:9" x14ac:dyDescent="0.25">
      <c r="C223" s="26">
        <v>195</v>
      </c>
      <c r="D223" s="26">
        <f t="shared" si="17"/>
        <v>3.900000000000003</v>
      </c>
      <c r="E223" s="26">
        <v>0</v>
      </c>
      <c r="F223" s="26">
        <f t="shared" si="18"/>
        <v>-7.2991280094819224E-3</v>
      </c>
      <c r="G223" s="26">
        <f t="shared" si="15"/>
        <v>-8.700136645351856E-3</v>
      </c>
      <c r="H223" s="26">
        <f t="shared" si="19"/>
        <v>-7.3562902563197238E-2</v>
      </c>
      <c r="I223" s="26">
        <f t="shared" si="16"/>
        <v>-6.6368937350194987E-2</v>
      </c>
    </row>
    <row r="224" spans="3:9" x14ac:dyDescent="0.25">
      <c r="C224" s="26">
        <v>196</v>
      </c>
      <c r="D224" s="26">
        <f t="shared" si="17"/>
        <v>3.920000000000003</v>
      </c>
      <c r="E224" s="26">
        <v>0</v>
      </c>
      <c r="F224" s="26">
        <f t="shared" si="18"/>
        <v>-8.700136645351856E-3</v>
      </c>
      <c r="G224" s="26">
        <f t="shared" si="15"/>
        <v>-9.9475590229509952E-3</v>
      </c>
      <c r="H224" s="26">
        <f t="shared" si="19"/>
        <v>-6.6368937350194987E-2</v>
      </c>
      <c r="I224" s="26">
        <f t="shared" si="16"/>
        <v>-5.8226443024540539E-2</v>
      </c>
    </row>
    <row r="225" spans="3:9" x14ac:dyDescent="0.25">
      <c r="C225" s="26">
        <v>197</v>
      </c>
      <c r="D225" s="26">
        <f t="shared" si="17"/>
        <v>3.9400000000000031</v>
      </c>
      <c r="E225" s="26">
        <v>0</v>
      </c>
      <c r="F225" s="26">
        <f t="shared" si="18"/>
        <v>-9.9475590229509952E-3</v>
      </c>
      <c r="G225" s="26">
        <f t="shared" si="15"/>
        <v>-1.1023796520695794E-2</v>
      </c>
      <c r="H225" s="26">
        <f t="shared" si="19"/>
        <v>-5.8226443024540539E-2</v>
      </c>
      <c r="I225" s="26">
        <f t="shared" si="16"/>
        <v>-4.9274636551024709E-2</v>
      </c>
    </row>
    <row r="226" spans="3:9" x14ac:dyDescent="0.25">
      <c r="C226" s="26">
        <v>198</v>
      </c>
      <c r="D226" s="26">
        <f t="shared" si="17"/>
        <v>3.9600000000000031</v>
      </c>
      <c r="E226" s="26">
        <v>0</v>
      </c>
      <c r="F226" s="26">
        <f t="shared" si="18"/>
        <v>-1.1023796520695794E-2</v>
      </c>
      <c r="G226" s="26">
        <f t="shared" si="15"/>
        <v>-1.1914148132700576E-2</v>
      </c>
      <c r="H226" s="26">
        <f t="shared" si="19"/>
        <v>-4.9274636551024709E-2</v>
      </c>
      <c r="I226" s="26">
        <f t="shared" si="16"/>
        <v>-3.9663658932389309E-2</v>
      </c>
    </row>
    <row r="227" spans="3:9" x14ac:dyDescent="0.25">
      <c r="C227" s="26">
        <v>199</v>
      </c>
      <c r="D227" s="26">
        <f t="shared" si="17"/>
        <v>3.9800000000000031</v>
      </c>
      <c r="E227" s="26">
        <v>0</v>
      </c>
      <c r="F227" s="26">
        <f t="shared" si="18"/>
        <v>-1.1914148132700576E-2</v>
      </c>
      <c r="G227" s="26">
        <f t="shared" si="15"/>
        <v>-1.2607004300940198E-2</v>
      </c>
      <c r="H227" s="26">
        <f t="shared" si="19"/>
        <v>-3.9663658932389309E-2</v>
      </c>
      <c r="I227" s="26">
        <f t="shared" si="16"/>
        <v>-2.9552090084090155E-2</v>
      </c>
    </row>
    <row r="228" spans="3:9" x14ac:dyDescent="0.25">
      <c r="C228" s="26">
        <v>200</v>
      </c>
      <c r="D228" s="26">
        <f t="shared" si="17"/>
        <v>4.0000000000000027</v>
      </c>
      <c r="E228" s="26">
        <v>0</v>
      </c>
      <c r="F228" s="26">
        <f t="shared" si="18"/>
        <v>-1.2607004300940198E-2</v>
      </c>
      <c r="G228" s="26">
        <f t="shared" si="15"/>
        <v>-1.3093989965933807E-2</v>
      </c>
      <c r="H228" s="26">
        <f t="shared" si="19"/>
        <v>-2.9552090084090155E-2</v>
      </c>
      <c r="I228" s="26">
        <f t="shared" si="16"/>
        <v>-1.9104362695543928E-2</v>
      </c>
    </row>
    <row r="229" spans="3:9" x14ac:dyDescent="0.25">
      <c r="C229" s="25"/>
    </row>
    <row r="230" spans="3:9" x14ac:dyDescent="0.25">
      <c r="C230" s="25"/>
    </row>
    <row r="231" spans="3:9" x14ac:dyDescent="0.25">
      <c r="C231" s="25"/>
    </row>
    <row r="232" spans="3:9" x14ac:dyDescent="0.25">
      <c r="C232" s="25"/>
    </row>
    <row r="233" spans="3:9" x14ac:dyDescent="0.25">
      <c r="C233" s="25"/>
    </row>
    <row r="234" spans="3:9" x14ac:dyDescent="0.25">
      <c r="C234" s="25"/>
    </row>
    <row r="235" spans="3:9" x14ac:dyDescent="0.25">
      <c r="C235" s="25"/>
    </row>
    <row r="236" spans="3:9" x14ac:dyDescent="0.25">
      <c r="C236" s="25"/>
    </row>
    <row r="237" spans="3:9" x14ac:dyDescent="0.25">
      <c r="C237" s="25"/>
    </row>
    <row r="238" spans="3:9" x14ac:dyDescent="0.25">
      <c r="C238" s="25"/>
    </row>
    <row r="239" spans="3:9" x14ac:dyDescent="0.25">
      <c r="C239" s="25"/>
    </row>
    <row r="240" spans="3:9" x14ac:dyDescent="0.25">
      <c r="C240" s="25"/>
    </row>
    <row r="241" spans="3:3" x14ac:dyDescent="0.25">
      <c r="C241" s="25"/>
    </row>
    <row r="242" spans="3:3" x14ac:dyDescent="0.25">
      <c r="C242" s="25"/>
    </row>
    <row r="243" spans="3:3" x14ac:dyDescent="0.25">
      <c r="C243" s="25"/>
    </row>
    <row r="244" spans="3:3" x14ac:dyDescent="0.25">
      <c r="C244" s="25"/>
    </row>
    <row r="245" spans="3:3" x14ac:dyDescent="0.25">
      <c r="C245" s="25"/>
    </row>
    <row r="246" spans="3:3" x14ac:dyDescent="0.25">
      <c r="C246" s="25"/>
    </row>
    <row r="247" spans="3:3" x14ac:dyDescent="0.25">
      <c r="C247" s="25"/>
    </row>
    <row r="248" spans="3:3" x14ac:dyDescent="0.25">
      <c r="C248" s="25"/>
    </row>
    <row r="249" spans="3:3" x14ac:dyDescent="0.25">
      <c r="C249" s="25"/>
    </row>
    <row r="250" spans="3:3" x14ac:dyDescent="0.25">
      <c r="C250" s="25"/>
    </row>
    <row r="251" spans="3:3" x14ac:dyDescent="0.25">
      <c r="C251" s="25"/>
    </row>
    <row r="252" spans="3:3" x14ac:dyDescent="0.25">
      <c r="C252" s="25"/>
    </row>
    <row r="253" spans="3:3" x14ac:dyDescent="0.25">
      <c r="C253" s="25"/>
    </row>
    <row r="254" spans="3:3" x14ac:dyDescent="0.25">
      <c r="C254" s="25"/>
    </row>
    <row r="255" spans="3:3" x14ac:dyDescent="0.25">
      <c r="C255" s="25"/>
    </row>
    <row r="256" spans="3:3" x14ac:dyDescent="0.25">
      <c r="C256" s="25"/>
    </row>
    <row r="257" spans="3:3" x14ac:dyDescent="0.25">
      <c r="C257" s="25"/>
    </row>
    <row r="258" spans="3:3" x14ac:dyDescent="0.25">
      <c r="C258" s="25"/>
    </row>
    <row r="259" spans="3:3" x14ac:dyDescent="0.25">
      <c r="C259" s="25"/>
    </row>
    <row r="260" spans="3:3" x14ac:dyDescent="0.25">
      <c r="C260" s="25"/>
    </row>
    <row r="261" spans="3:3" x14ac:dyDescent="0.25">
      <c r="C261" s="25"/>
    </row>
    <row r="262" spans="3:3" x14ac:dyDescent="0.25">
      <c r="C262" s="25"/>
    </row>
    <row r="263" spans="3:3" x14ac:dyDescent="0.25">
      <c r="C263" s="25"/>
    </row>
    <row r="264" spans="3:3" x14ac:dyDescent="0.25">
      <c r="C264" s="25"/>
    </row>
    <row r="265" spans="3:3" x14ac:dyDescent="0.25">
      <c r="C265" s="25"/>
    </row>
    <row r="266" spans="3:3" x14ac:dyDescent="0.25">
      <c r="C266" s="25"/>
    </row>
    <row r="267" spans="3:3" x14ac:dyDescent="0.25">
      <c r="C267" s="25"/>
    </row>
    <row r="268" spans="3:3" x14ac:dyDescent="0.25">
      <c r="C268" s="25"/>
    </row>
    <row r="269" spans="3:3" x14ac:dyDescent="0.25">
      <c r="C269" s="25"/>
    </row>
    <row r="270" spans="3:3" x14ac:dyDescent="0.25">
      <c r="C270" s="25"/>
    </row>
    <row r="271" spans="3:3" x14ac:dyDescent="0.25">
      <c r="C271" s="25"/>
    </row>
    <row r="272" spans="3:3" x14ac:dyDescent="0.25">
      <c r="C272" s="25"/>
    </row>
    <row r="273" spans="3:3" x14ac:dyDescent="0.25">
      <c r="C273" s="25"/>
    </row>
    <row r="274" spans="3:3" x14ac:dyDescent="0.25">
      <c r="C274" s="25"/>
    </row>
    <row r="275" spans="3:3" x14ac:dyDescent="0.25">
      <c r="C275" s="25"/>
    </row>
    <row r="276" spans="3:3" x14ac:dyDescent="0.25">
      <c r="C276" s="25"/>
    </row>
    <row r="277" spans="3:3" x14ac:dyDescent="0.25">
      <c r="C277" s="25"/>
    </row>
    <row r="278" spans="3:3" x14ac:dyDescent="0.25">
      <c r="C278" s="25"/>
    </row>
    <row r="279" spans="3:3" x14ac:dyDescent="0.25">
      <c r="C279" s="25"/>
    </row>
    <row r="280" spans="3:3" x14ac:dyDescent="0.25">
      <c r="C280" s="25"/>
    </row>
    <row r="281" spans="3:3" x14ac:dyDescent="0.25">
      <c r="C281" s="25"/>
    </row>
    <row r="282" spans="3:3" x14ac:dyDescent="0.25">
      <c r="C282" s="25"/>
    </row>
    <row r="283" spans="3:3" x14ac:dyDescent="0.25">
      <c r="C283" s="25"/>
    </row>
    <row r="284" spans="3:3" x14ac:dyDescent="0.25">
      <c r="C284" s="25"/>
    </row>
    <row r="285" spans="3:3" x14ac:dyDescent="0.25">
      <c r="C285" s="25"/>
    </row>
    <row r="286" spans="3:3" x14ac:dyDescent="0.25">
      <c r="C286" s="25"/>
    </row>
    <row r="287" spans="3:3" x14ac:dyDescent="0.25">
      <c r="C287" s="25"/>
    </row>
    <row r="288" spans="3:3" x14ac:dyDescent="0.25">
      <c r="C288" s="25"/>
    </row>
    <row r="289" spans="3:3" x14ac:dyDescent="0.25">
      <c r="C289" s="25"/>
    </row>
    <row r="290" spans="3:3" x14ac:dyDescent="0.25">
      <c r="C290" s="25"/>
    </row>
    <row r="291" spans="3:3" x14ac:dyDescent="0.25">
      <c r="C291" s="25"/>
    </row>
    <row r="292" spans="3:3" x14ac:dyDescent="0.25">
      <c r="C292" s="25"/>
    </row>
    <row r="293" spans="3:3" x14ac:dyDescent="0.25">
      <c r="C293" s="25"/>
    </row>
    <row r="294" spans="3:3" x14ac:dyDescent="0.25">
      <c r="C294" s="25"/>
    </row>
    <row r="295" spans="3:3" x14ac:dyDescent="0.25">
      <c r="C295" s="25"/>
    </row>
    <row r="296" spans="3:3" x14ac:dyDescent="0.25">
      <c r="C296" s="25"/>
    </row>
    <row r="297" spans="3:3" x14ac:dyDescent="0.25">
      <c r="C297" s="25"/>
    </row>
    <row r="298" spans="3:3" x14ac:dyDescent="0.25">
      <c r="C298" s="25"/>
    </row>
    <row r="299" spans="3:3" x14ac:dyDescent="0.25">
      <c r="C299" s="25"/>
    </row>
    <row r="300" spans="3:3" x14ac:dyDescent="0.25">
      <c r="C300" s="25"/>
    </row>
    <row r="301" spans="3:3" x14ac:dyDescent="0.25">
      <c r="C301" s="25"/>
    </row>
    <row r="302" spans="3:3" x14ac:dyDescent="0.25">
      <c r="C302" s="25"/>
    </row>
    <row r="303" spans="3:3" x14ac:dyDescent="0.25">
      <c r="C303" s="25"/>
    </row>
    <row r="304" spans="3:3" x14ac:dyDescent="0.25">
      <c r="C304" s="25"/>
    </row>
    <row r="305" spans="3:3" x14ac:dyDescent="0.25">
      <c r="C305" s="25"/>
    </row>
    <row r="306" spans="3:3" x14ac:dyDescent="0.25">
      <c r="C306" s="25"/>
    </row>
    <row r="307" spans="3:3" x14ac:dyDescent="0.25">
      <c r="C307" s="25"/>
    </row>
    <row r="308" spans="3:3" x14ac:dyDescent="0.25">
      <c r="C308" s="25"/>
    </row>
    <row r="309" spans="3:3" x14ac:dyDescent="0.25">
      <c r="C309" s="25"/>
    </row>
    <row r="310" spans="3:3" x14ac:dyDescent="0.25">
      <c r="C310" s="25"/>
    </row>
    <row r="311" spans="3:3" x14ac:dyDescent="0.25">
      <c r="C311" s="25"/>
    </row>
    <row r="312" spans="3:3" x14ac:dyDescent="0.25">
      <c r="C312" s="25"/>
    </row>
    <row r="313" spans="3:3" x14ac:dyDescent="0.25">
      <c r="C313" s="25"/>
    </row>
    <row r="314" spans="3:3" x14ac:dyDescent="0.25">
      <c r="C314" s="25"/>
    </row>
    <row r="315" spans="3:3" x14ac:dyDescent="0.25">
      <c r="C315" s="25"/>
    </row>
    <row r="316" spans="3:3" x14ac:dyDescent="0.25">
      <c r="C316" s="25"/>
    </row>
    <row r="317" spans="3:3" x14ac:dyDescent="0.25">
      <c r="C317" s="25"/>
    </row>
    <row r="318" spans="3:3" x14ac:dyDescent="0.25">
      <c r="C318" s="25"/>
    </row>
    <row r="319" spans="3:3" x14ac:dyDescent="0.25">
      <c r="C319" s="25"/>
    </row>
    <row r="320" spans="3:3" x14ac:dyDescent="0.25">
      <c r="C320" s="25"/>
    </row>
    <row r="321" spans="3:3" x14ac:dyDescent="0.25">
      <c r="C321" s="25"/>
    </row>
    <row r="322" spans="3:3" x14ac:dyDescent="0.25">
      <c r="C322" s="25"/>
    </row>
    <row r="323" spans="3:3" x14ac:dyDescent="0.25">
      <c r="C323" s="25"/>
    </row>
    <row r="324" spans="3:3" x14ac:dyDescent="0.25">
      <c r="C324" s="25"/>
    </row>
    <row r="325" spans="3:3" x14ac:dyDescent="0.25">
      <c r="C325" s="25"/>
    </row>
    <row r="326" spans="3:3" x14ac:dyDescent="0.25">
      <c r="C326" s="25"/>
    </row>
    <row r="327" spans="3:3" x14ac:dyDescent="0.25">
      <c r="C327" s="25"/>
    </row>
    <row r="328" spans="3:3" x14ac:dyDescent="0.25">
      <c r="C328" s="25"/>
    </row>
    <row r="329" spans="3:3" x14ac:dyDescent="0.25">
      <c r="C329" s="25"/>
    </row>
    <row r="330" spans="3:3" x14ac:dyDescent="0.25">
      <c r="C330" s="25"/>
    </row>
    <row r="331" spans="3:3" x14ac:dyDescent="0.25">
      <c r="C331" s="25"/>
    </row>
    <row r="332" spans="3:3" x14ac:dyDescent="0.25">
      <c r="C332" s="25"/>
    </row>
    <row r="333" spans="3:3" x14ac:dyDescent="0.25">
      <c r="C333" s="25"/>
    </row>
    <row r="334" spans="3:3" x14ac:dyDescent="0.25">
      <c r="C334" s="25"/>
    </row>
    <row r="335" spans="3:3" x14ac:dyDescent="0.25">
      <c r="C335" s="25"/>
    </row>
    <row r="336" spans="3:3" x14ac:dyDescent="0.25">
      <c r="C336" s="25"/>
    </row>
    <row r="337" spans="3:3" x14ac:dyDescent="0.25">
      <c r="C337" s="25"/>
    </row>
    <row r="338" spans="3:3" x14ac:dyDescent="0.25">
      <c r="C338" s="25"/>
    </row>
    <row r="339" spans="3:3" x14ac:dyDescent="0.25">
      <c r="C339" s="25"/>
    </row>
    <row r="340" spans="3:3" x14ac:dyDescent="0.25">
      <c r="C340" s="25"/>
    </row>
    <row r="341" spans="3:3" x14ac:dyDescent="0.25">
      <c r="C341" s="25"/>
    </row>
    <row r="342" spans="3:3" x14ac:dyDescent="0.25">
      <c r="C342" s="25"/>
    </row>
    <row r="343" spans="3:3" x14ac:dyDescent="0.25">
      <c r="C343" s="25"/>
    </row>
    <row r="344" spans="3:3" x14ac:dyDescent="0.25">
      <c r="C344" s="25"/>
    </row>
    <row r="345" spans="3:3" x14ac:dyDescent="0.25">
      <c r="C345" s="25"/>
    </row>
    <row r="346" spans="3:3" x14ac:dyDescent="0.25">
      <c r="C346" s="25"/>
    </row>
    <row r="347" spans="3:3" x14ac:dyDescent="0.25">
      <c r="C347" s="25"/>
    </row>
    <row r="348" spans="3:3" x14ac:dyDescent="0.25">
      <c r="C348" s="25"/>
    </row>
    <row r="349" spans="3:3" x14ac:dyDescent="0.25">
      <c r="C349" s="25"/>
    </row>
    <row r="350" spans="3:3" x14ac:dyDescent="0.25">
      <c r="C350" s="25"/>
    </row>
    <row r="351" spans="3:3" x14ac:dyDescent="0.25">
      <c r="C351" s="25"/>
    </row>
    <row r="352" spans="3:3" x14ac:dyDescent="0.25">
      <c r="C352" s="25"/>
    </row>
    <row r="353" spans="3:3" x14ac:dyDescent="0.25">
      <c r="C353" s="25"/>
    </row>
    <row r="354" spans="3:3" x14ac:dyDescent="0.25">
      <c r="C354" s="25"/>
    </row>
    <row r="355" spans="3:3" x14ac:dyDescent="0.25">
      <c r="C355" s="25"/>
    </row>
    <row r="356" spans="3:3" x14ac:dyDescent="0.25">
      <c r="C356" s="25"/>
    </row>
  </sheetData>
  <sheetProtection algorithmName="SHA-512" hashValue="bRowr7KdHNo6DyLo/1xlUSoQYkqk0Ea9IMZT15c9QR37PubuvbZhKY7qPzF8hV4feQWHVIm3x3OuUEiiwk0rQQ==" saltValue="XGpfH3J9R+ij6Yd28ENf2w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22"/>
  <sheetViews>
    <sheetView workbookViewId="0">
      <selection activeCell="R10" sqref="R10"/>
    </sheetView>
  </sheetViews>
  <sheetFormatPr defaultRowHeight="15" x14ac:dyDescent="0.25"/>
  <cols>
    <col min="9" max="9" width="12" bestFit="1" customWidth="1"/>
    <col min="13" max="13" width="12.42578125" customWidth="1"/>
  </cols>
  <sheetData>
    <row r="2" spans="2:14" x14ac:dyDescent="0.25">
      <c r="B2" s="1" t="s">
        <v>67</v>
      </c>
    </row>
    <row r="5" spans="2:14" x14ac:dyDescent="0.25">
      <c r="B5" s="25" t="s">
        <v>33</v>
      </c>
      <c r="C5" s="25"/>
      <c r="D5" s="25"/>
      <c r="E5" s="25"/>
      <c r="F5" s="25"/>
      <c r="G5" s="25"/>
      <c r="H5" s="25"/>
      <c r="I5" s="25"/>
    </row>
    <row r="6" spans="2:14" x14ac:dyDescent="0.25">
      <c r="B6" s="25"/>
      <c r="C6" s="25"/>
      <c r="D6" s="25"/>
      <c r="E6" s="25"/>
      <c r="F6" s="25"/>
      <c r="G6" s="25"/>
      <c r="H6" s="25"/>
      <c r="I6" s="25"/>
    </row>
    <row r="7" spans="2:14" ht="18" x14ac:dyDescent="0.35">
      <c r="B7" s="25"/>
      <c r="C7" s="26" t="s">
        <v>72</v>
      </c>
      <c r="D7" s="25">
        <f>2*'Ulazni Podaci'!F7*'Ulazni Podaci'!H13</f>
        <v>1230.4080623923105</v>
      </c>
      <c r="E7" s="25" t="s">
        <v>73</v>
      </c>
      <c r="F7" s="25"/>
      <c r="G7" s="25" t="s">
        <v>40</v>
      </c>
      <c r="H7" s="25"/>
      <c r="I7" s="24" t="s">
        <v>41</v>
      </c>
      <c r="J7" s="39">
        <f>'Analiticka metoda'!H10</f>
        <v>0.02</v>
      </c>
      <c r="K7" s="25" t="s">
        <v>28</v>
      </c>
      <c r="L7" s="25"/>
      <c r="M7" s="25"/>
      <c r="N7" s="25"/>
    </row>
    <row r="8" spans="2:14" ht="18" x14ac:dyDescent="0.35">
      <c r="B8" s="25"/>
      <c r="C8" s="26" t="s">
        <v>71</v>
      </c>
      <c r="D8" s="25">
        <f>'Ulazni Podaci'!F9*'Newmarkova Metoda'!D7</f>
        <v>61.52040311961553</v>
      </c>
      <c r="E8" s="25" t="s">
        <v>73</v>
      </c>
      <c r="F8" s="25"/>
      <c r="G8" s="25" t="s">
        <v>76</v>
      </c>
      <c r="H8" s="25"/>
      <c r="I8" s="26" t="s">
        <v>92</v>
      </c>
      <c r="J8" s="23">
        <v>0</v>
      </c>
      <c r="K8" s="25" t="s">
        <v>77</v>
      </c>
    </row>
    <row r="9" spans="2:14" x14ac:dyDescent="0.25">
      <c r="B9" s="25"/>
      <c r="C9" s="24" t="s">
        <v>74</v>
      </c>
      <c r="D9" s="25">
        <f>1/4</f>
        <v>0.25</v>
      </c>
      <c r="E9" s="25"/>
      <c r="F9" s="25"/>
      <c r="G9" s="25" t="s">
        <v>1</v>
      </c>
      <c r="H9" s="25"/>
      <c r="I9" s="26" t="s">
        <v>5</v>
      </c>
      <c r="J9" s="28">
        <f>'Ulazni Podaci'!F7</f>
        <v>98</v>
      </c>
      <c r="K9" s="25" t="s">
        <v>25</v>
      </c>
      <c r="L9" s="25"/>
    </row>
    <row r="10" spans="2:14" x14ac:dyDescent="0.25">
      <c r="B10" s="25"/>
      <c r="C10" s="24" t="s">
        <v>75</v>
      </c>
      <c r="D10" s="27">
        <f>1/2</f>
        <v>0.5</v>
      </c>
      <c r="E10" s="25"/>
      <c r="F10" s="25"/>
      <c r="G10" s="25" t="s">
        <v>2</v>
      </c>
      <c r="H10" s="25"/>
      <c r="I10" s="26" t="s">
        <v>6</v>
      </c>
      <c r="J10" s="28">
        <f>'Ulazni Podaci'!F8</f>
        <v>3862</v>
      </c>
      <c r="K10" s="25" t="s">
        <v>26</v>
      </c>
      <c r="L10" s="25"/>
    </row>
    <row r="11" spans="2:14" x14ac:dyDescent="0.25">
      <c r="B11" s="25"/>
      <c r="C11" s="26"/>
      <c r="D11" s="25"/>
      <c r="E11" s="25"/>
      <c r="F11" s="25"/>
      <c r="G11" s="25"/>
      <c r="H11" s="25"/>
    </row>
    <row r="12" spans="2:14" ht="18" x14ac:dyDescent="0.35">
      <c r="B12" s="25"/>
      <c r="C12" s="26" t="s">
        <v>68</v>
      </c>
      <c r="D12">
        <f>(J8-'Newmarkova Metoda'!D8*'Ulazni Podaci'!F26-'Ulazni Podaci'!F8*'Ulazni Podaci'!F25)/'Ulazni Podaci'!F7</f>
        <v>0</v>
      </c>
      <c r="G12" s="25"/>
    </row>
    <row r="13" spans="2:14" x14ac:dyDescent="0.25">
      <c r="B13" s="25"/>
      <c r="C13" s="26" t="s">
        <v>91</v>
      </c>
      <c r="D13">
        <f>J10+(D10*D8)/(D9*J7)+J9/(D9*J7^2)</f>
        <v>990014.04031196155</v>
      </c>
    </row>
    <row r="14" spans="2:14" x14ac:dyDescent="0.25">
      <c r="B14" s="25"/>
      <c r="C14" s="26" t="s">
        <v>70</v>
      </c>
      <c r="D14">
        <f>J9/(D9*J7)+D10*D8/D9</f>
        <v>19723.040806239231</v>
      </c>
    </row>
    <row r="15" spans="2:14" x14ac:dyDescent="0.25">
      <c r="B15" s="25"/>
      <c r="C15" s="26" t="s">
        <v>69</v>
      </c>
      <c r="D15">
        <f>J9/(2*D9)+J7*(D10/(2*D9)-1)*D8</f>
        <v>196</v>
      </c>
    </row>
    <row r="16" spans="2:14" x14ac:dyDescent="0.25">
      <c r="B16" s="25"/>
    </row>
    <row r="18" spans="2:13" x14ac:dyDescent="0.25">
      <c r="B18" s="25" t="s">
        <v>62</v>
      </c>
      <c r="C18" s="25"/>
      <c r="D18" s="25"/>
      <c r="E18" s="25"/>
    </row>
    <row r="19" spans="2:13" x14ac:dyDescent="0.25">
      <c r="B19" s="25"/>
      <c r="C19" s="25"/>
      <c r="D19" s="25"/>
      <c r="E19" s="25"/>
      <c r="F19" s="25"/>
      <c r="G19" s="25"/>
      <c r="H19" s="25"/>
      <c r="I19" s="25"/>
    </row>
    <row r="20" spans="2:13" x14ac:dyDescent="0.25">
      <c r="B20" s="25"/>
      <c r="C20" s="31" t="s">
        <v>78</v>
      </c>
      <c r="D20" s="32" t="s">
        <v>80</v>
      </c>
      <c r="E20" s="31" t="s">
        <v>81</v>
      </c>
      <c r="F20" s="31" t="s">
        <v>82</v>
      </c>
      <c r="G20" s="33" t="s">
        <v>84</v>
      </c>
      <c r="H20" s="33" t="s">
        <v>86</v>
      </c>
      <c r="I20" s="33" t="s">
        <v>85</v>
      </c>
      <c r="J20" s="33" t="s">
        <v>87</v>
      </c>
      <c r="K20" s="33" t="s">
        <v>88</v>
      </c>
      <c r="L20" s="33" t="s">
        <v>90</v>
      </c>
      <c r="M20" s="33" t="s">
        <v>63</v>
      </c>
    </row>
    <row r="21" spans="2:13" ht="17.25" x14ac:dyDescent="0.25">
      <c r="B21" s="25"/>
      <c r="C21" s="30" t="s">
        <v>48</v>
      </c>
      <c r="D21" s="29" t="s">
        <v>79</v>
      </c>
      <c r="E21" s="29" t="s">
        <v>50</v>
      </c>
      <c r="F21" s="29" t="s">
        <v>83</v>
      </c>
      <c r="G21" s="29" t="s">
        <v>50</v>
      </c>
      <c r="H21" s="29" t="s">
        <v>50</v>
      </c>
      <c r="I21" s="29" t="s">
        <v>51</v>
      </c>
      <c r="J21" s="29" t="s">
        <v>52</v>
      </c>
      <c r="K21" s="29" t="s">
        <v>89</v>
      </c>
      <c r="L21" s="29" t="s">
        <v>52</v>
      </c>
      <c r="M21" s="29" t="s">
        <v>51</v>
      </c>
    </row>
    <row r="22" spans="2:13" x14ac:dyDescent="0.25">
      <c r="C22" s="26">
        <v>0</v>
      </c>
      <c r="D22" s="26">
        <v>0</v>
      </c>
      <c r="E22" s="26">
        <f>'Ulazni Podaci'!$F$19*SIN('Ulazni Podaci'!$F$20*'Newmarkova Metoda'!D22)</f>
        <v>0</v>
      </c>
      <c r="F22" s="26">
        <f>D12</f>
        <v>0</v>
      </c>
      <c r="G22" s="26">
        <f>E23-E22</f>
        <v>10.452846326765346</v>
      </c>
      <c r="H22" s="26">
        <f>G22+$D$14*L22+$D$15*F22</f>
        <v>10.452846326765346</v>
      </c>
      <c r="I22" s="26">
        <f>H22/$D$13</f>
        <v>1.0558280894149308E-5</v>
      </c>
      <c r="J22" s="26">
        <f>($D$10*I22)/($D$9*$J$7)-($D$10*L22)/$D$9+$J$7*(1-$D$10/(2*$D$9))*F22</f>
        <v>1.0558280894149307E-3</v>
      </c>
      <c r="K22" s="26">
        <f>I22/($D$9*$J$7^2)-L22/($D$9*$J$7)-F22/(2*$D$9)</f>
        <v>0.10558280894149308</v>
      </c>
      <c r="L22" s="26">
        <f>'Ulazni Podaci'!F26</f>
        <v>0</v>
      </c>
      <c r="M22" s="26">
        <f>'Ulazni Podaci'!F25</f>
        <v>0</v>
      </c>
    </row>
    <row r="23" spans="2:13" x14ac:dyDescent="0.25">
      <c r="C23" s="26">
        <v>1</v>
      </c>
      <c r="D23" s="26">
        <f>D22+$J$7</f>
        <v>0.02</v>
      </c>
      <c r="E23" s="26">
        <f>'Ulazni Podaci'!$F$19*SIN('Ulazni Podaci'!$F$20*'Newmarkova Metoda'!D23)</f>
        <v>10.452846326765346</v>
      </c>
      <c r="F23" s="26">
        <f>F22+K22</f>
        <v>0.10558280894149308</v>
      </c>
      <c r="G23" s="26">
        <f t="shared" ref="G23:G86" si="0">E24-E23</f>
        <v>10.338322755010587</v>
      </c>
      <c r="H23" s="26">
        <f t="shared" ref="H23:H86" si="1">G23+$D$14*L23+$D$15*F23</f>
        <v>51.856693799447513</v>
      </c>
      <c r="I23" s="26">
        <f t="shared" ref="I23:I86" si="2">H23/$D$13</f>
        <v>5.2379755930640181E-5</v>
      </c>
      <c r="J23" s="26">
        <f t="shared" ref="J23:J86" si="3">($D$10*I23)/($D$9*$J$7)-($D$10*L23)/$D$9+$J$7*(1-$D$10/(2*$D$9))*F23</f>
        <v>3.1263194142341563E-3</v>
      </c>
      <c r="K23" s="26">
        <f t="shared" ref="K23:K86" si="4">I23/($D$9*$J$7^2)-L23/($D$9*$J$7)-F23/(2*$D$9)</f>
        <v>0.1014663235404295</v>
      </c>
      <c r="L23" s="26">
        <f>L22+J22</f>
        <v>1.0558280894149307E-3</v>
      </c>
      <c r="M23" s="37">
        <f>M22+I22</f>
        <v>1.0558280894149308E-5</v>
      </c>
    </row>
    <row r="24" spans="2:13" x14ac:dyDescent="0.25">
      <c r="C24" s="26">
        <v>2</v>
      </c>
      <c r="D24" s="26">
        <f t="shared" ref="D24:D87" si="5">D23+$J$7</f>
        <v>0.04</v>
      </c>
      <c r="E24" s="26">
        <f>'Ulazni Podaci'!$F$19*SIN('Ulazni Podaci'!$F$20*'Newmarkova Metoda'!D24)</f>
        <v>20.791169081775934</v>
      </c>
      <c r="F24" s="26">
        <f t="shared" ref="F24:F87" si="6">F23+K23</f>
        <v>0.20704913248192258</v>
      </c>
      <c r="G24" s="26">
        <f t="shared" si="0"/>
        <v>10.110530355718804</v>
      </c>
      <c r="H24" s="26">
        <f t="shared" si="1"/>
        <v>133.17682619435809</v>
      </c>
      <c r="I24" s="26">
        <f t="shared" si="2"/>
        <v>1.345201388784274E-4</v>
      </c>
      <c r="J24" s="26">
        <f t="shared" si="3"/>
        <v>5.0877188805445658E-3</v>
      </c>
      <c r="K24" s="26">
        <f t="shared" si="4"/>
        <v>9.4673623090611558E-2</v>
      </c>
      <c r="L24" s="26">
        <f t="shared" ref="L24:L87" si="7">L23+J23</f>
        <v>4.1821475036490866E-3</v>
      </c>
      <c r="M24" s="26">
        <f t="shared" ref="M24:M87" si="8">M23+I23</f>
        <v>6.2938036824789487E-5</v>
      </c>
    </row>
    <row r="25" spans="2:13" x14ac:dyDescent="0.25">
      <c r="C25" s="26">
        <v>3</v>
      </c>
      <c r="D25" s="26">
        <f t="shared" si="5"/>
        <v>0.06</v>
      </c>
      <c r="E25" s="26">
        <f>'Ulazni Podaci'!$F$19*SIN('Ulazni Podaci'!$F$20*'Newmarkova Metoda'!D25)</f>
        <v>30.901699437494738</v>
      </c>
      <c r="F25" s="26">
        <f t="shared" si="6"/>
        <v>0.30172275557253414</v>
      </c>
      <c r="G25" s="26">
        <f t="shared" si="0"/>
        <v>9.7719648700852808</v>
      </c>
      <c r="H25" s="26">
        <f t="shared" si="1"/>
        <v>251.73957792613868</v>
      </c>
      <c r="I25" s="26">
        <f t="shared" si="2"/>
        <v>2.5427879572981964E-4</v>
      </c>
      <c r="J25" s="26">
        <f t="shared" si="3"/>
        <v>6.8881468045946595E-3</v>
      </c>
      <c r="K25" s="26">
        <f t="shared" si="4"/>
        <v>8.5369169314397642E-2</v>
      </c>
      <c r="L25" s="26">
        <f t="shared" si="7"/>
        <v>9.2698663841936525E-3</v>
      </c>
      <c r="M25" s="26">
        <f t="shared" si="8"/>
        <v>1.9745817570321689E-4</v>
      </c>
    </row>
    <row r="26" spans="2:13" x14ac:dyDescent="0.25">
      <c r="C26" s="26">
        <v>4</v>
      </c>
      <c r="D26" s="26">
        <f t="shared" si="5"/>
        <v>0.08</v>
      </c>
      <c r="E26" s="26">
        <f>'Ulazni Podaci'!$F$19*SIN('Ulazni Podaci'!$F$20*'Newmarkova Metoda'!D26)</f>
        <v>40.673664307580019</v>
      </c>
      <c r="F26" s="26">
        <f t="shared" si="6"/>
        <v>0.38709192488693178</v>
      </c>
      <c r="G26" s="26">
        <f t="shared" si="0"/>
        <v>9.3263356924199812</v>
      </c>
      <c r="H26" s="26">
        <f t="shared" si="1"/>
        <v>403.8815064404821</v>
      </c>
      <c r="I26" s="26">
        <f t="shared" si="2"/>
        <v>4.079553319397528E-4</v>
      </c>
      <c r="J26" s="26">
        <f t="shared" si="3"/>
        <v>8.4795068163986617E-3</v>
      </c>
      <c r="K26" s="26">
        <f t="shared" si="4"/>
        <v>7.3766831866002303E-2</v>
      </c>
      <c r="L26" s="26">
        <f t="shared" si="7"/>
        <v>1.615801318878831E-2</v>
      </c>
      <c r="M26" s="26">
        <f t="shared" si="8"/>
        <v>4.5173697143303655E-4</v>
      </c>
    </row>
    <row r="27" spans="2:13" x14ac:dyDescent="0.25">
      <c r="C27" s="26">
        <v>5</v>
      </c>
      <c r="D27" s="26">
        <f t="shared" si="5"/>
        <v>0.1</v>
      </c>
      <c r="E27" s="26">
        <f>'Ulazni Podaci'!$F$19*SIN('Ulazni Podaci'!$F$20*'Newmarkova Metoda'!D27)</f>
        <v>50</v>
      </c>
      <c r="F27" s="26">
        <f t="shared" si="6"/>
        <v>0.46085875675293408</v>
      </c>
      <c r="G27" s="26">
        <f t="shared" si="0"/>
        <v>8.7785252292473217</v>
      </c>
      <c r="H27" s="26">
        <f t="shared" si="1"/>
        <v>585.03365397966047</v>
      </c>
      <c r="I27" s="26">
        <f t="shared" si="2"/>
        <v>5.9093470411319775E-4</v>
      </c>
      <c r="J27" s="26">
        <f t="shared" si="3"/>
        <v>9.8184304009458281E-3</v>
      </c>
      <c r="K27" s="26">
        <f t="shared" si="4"/>
        <v>6.0125526588715061E-2</v>
      </c>
      <c r="L27" s="26">
        <f t="shared" si="7"/>
        <v>2.4637520005186972E-2</v>
      </c>
      <c r="M27" s="26">
        <f t="shared" si="8"/>
        <v>8.5969230337278935E-4</v>
      </c>
    </row>
    <row r="28" spans="2:13" x14ac:dyDescent="0.25">
      <c r="C28" s="26">
        <v>6</v>
      </c>
      <c r="D28" s="26">
        <f t="shared" si="5"/>
        <v>0.12000000000000001</v>
      </c>
      <c r="E28" s="26">
        <f>'Ulazni Podaci'!$F$19*SIN('Ulazni Podaci'!$F$20*'Newmarkova Metoda'!D28)</f>
        <v>58.778525229247322</v>
      </c>
      <c r="F28" s="26">
        <f t="shared" si="6"/>
        <v>0.52098428334164915</v>
      </c>
      <c r="G28" s="26">
        <f t="shared" si="0"/>
        <v>8.1345354066385198</v>
      </c>
      <c r="H28" s="26">
        <f t="shared" si="1"/>
        <v>789.8235708195142</v>
      </c>
      <c r="I28" s="26">
        <f t="shared" si="2"/>
        <v>7.9779027231839487E-4</v>
      </c>
      <c r="J28" s="26">
        <f t="shared" si="3"/>
        <v>1.086712641957388E-2</v>
      </c>
      <c r="K28" s="26">
        <f t="shared" si="4"/>
        <v>4.4744075274090633E-2</v>
      </c>
      <c r="L28" s="26">
        <f t="shared" si="7"/>
        <v>3.44559504061328E-2</v>
      </c>
      <c r="M28" s="26">
        <f t="shared" si="8"/>
        <v>1.450627007485987E-3</v>
      </c>
    </row>
    <row r="29" spans="2:13" x14ac:dyDescent="0.25">
      <c r="C29" s="26">
        <v>7</v>
      </c>
      <c r="D29" s="26">
        <f t="shared" si="5"/>
        <v>0.14000000000000001</v>
      </c>
      <c r="E29" s="26">
        <f>'Ulazni Podaci'!$F$19*SIN('Ulazni Podaci'!$F$20*'Newmarkova Metoda'!D29)</f>
        <v>66.913060635885842</v>
      </c>
      <c r="F29" s="26">
        <f t="shared" si="6"/>
        <v>0.56572835861573978</v>
      </c>
      <c r="G29" s="26">
        <f t="shared" si="0"/>
        <v>7.4014219118535891</v>
      </c>
      <c r="H29" s="26">
        <f t="shared" si="1"/>
        <v>1012.193073898267</v>
      </c>
      <c r="I29" s="26">
        <f t="shared" si="2"/>
        <v>1.0224027465098543E-3</v>
      </c>
      <c r="J29" s="26">
        <f t="shared" si="3"/>
        <v>1.1594120999572063E-2</v>
      </c>
      <c r="K29" s="26">
        <f t="shared" si="4"/>
        <v>2.7955382725727063E-2</v>
      </c>
      <c r="L29" s="26">
        <f t="shared" si="7"/>
        <v>4.532307682570668E-2</v>
      </c>
      <c r="M29" s="26">
        <f t="shared" si="8"/>
        <v>2.2484172798043819E-3</v>
      </c>
    </row>
    <row r="30" spans="2:13" x14ac:dyDescent="0.25">
      <c r="C30" s="26">
        <v>8</v>
      </c>
      <c r="D30" s="26">
        <f t="shared" si="5"/>
        <v>0.16</v>
      </c>
      <c r="E30" s="26">
        <f>'Ulazni Podaci'!$F$19*SIN('Ulazni Podaci'!$F$20*'Newmarkova Metoda'!D30)</f>
        <v>74.314482547739431</v>
      </c>
      <c r="F30" s="26">
        <f t="shared" si="6"/>
        <v>0.59368374134146684</v>
      </c>
      <c r="G30" s="26">
        <f t="shared" si="0"/>
        <v>6.5872168897553109</v>
      </c>
      <c r="H30" s="26">
        <f t="shared" si="1"/>
        <v>1245.5294454774462</v>
      </c>
      <c r="I30" s="26">
        <f t="shared" si="2"/>
        <v>1.25809270854883E-3</v>
      </c>
      <c r="J30" s="26">
        <f t="shared" si="3"/>
        <v>1.1974875204325511E-2</v>
      </c>
      <c r="K30" s="26">
        <f t="shared" si="4"/>
        <v>1.0120037749617339E-2</v>
      </c>
      <c r="L30" s="26">
        <f t="shared" si="7"/>
        <v>5.6917197825278744E-2</v>
      </c>
      <c r="M30" s="26">
        <f t="shared" si="8"/>
        <v>3.2708200263142362E-3</v>
      </c>
    </row>
    <row r="31" spans="2:13" x14ac:dyDescent="0.25">
      <c r="C31" s="26">
        <v>9</v>
      </c>
      <c r="D31" s="26">
        <f t="shared" si="5"/>
        <v>0.18</v>
      </c>
      <c r="E31" s="26">
        <f>'Ulazni Podaci'!$F$19*SIN('Ulazni Podaci'!$F$20*'Newmarkova Metoda'!D31)</f>
        <v>80.901699437494742</v>
      </c>
      <c r="F31" s="26">
        <f t="shared" si="6"/>
        <v>0.60380377909108418</v>
      </c>
      <c r="G31" s="26">
        <f t="shared" si="0"/>
        <v>5.7008409409491207</v>
      </c>
      <c r="H31" s="26">
        <f t="shared" si="1"/>
        <v>1482.8075492320997</v>
      </c>
      <c r="I31" s="26">
        <f t="shared" si="2"/>
        <v>1.4977641617737612E-3</v>
      </c>
      <c r="J31" s="26">
        <f t="shared" si="3"/>
        <v>1.1992270118167586E-2</v>
      </c>
      <c r="K31" s="26">
        <f t="shared" si="4"/>
        <v>-8.3805463654087475E-3</v>
      </c>
      <c r="L31" s="26">
        <f t="shared" si="7"/>
        <v>6.8892073029604262E-2</v>
      </c>
      <c r="M31" s="26">
        <f t="shared" si="8"/>
        <v>4.5289127348630658E-3</v>
      </c>
    </row>
    <row r="32" spans="2:13" x14ac:dyDescent="0.25">
      <c r="C32" s="26">
        <v>10</v>
      </c>
      <c r="D32" s="26">
        <f t="shared" si="5"/>
        <v>0.19999999999999998</v>
      </c>
      <c r="E32" s="26">
        <f>'Ulazni Podaci'!$F$19*SIN('Ulazni Podaci'!$F$20*'Newmarkova Metoda'!D32)</f>
        <v>86.602540378443862</v>
      </c>
      <c r="F32" s="26">
        <f t="shared" si="6"/>
        <v>0.59542323272567543</v>
      </c>
      <c r="G32" s="26">
        <f t="shared" si="0"/>
        <v>4.7520053858162186</v>
      </c>
      <c r="H32" s="26">
        <f t="shared" si="1"/>
        <v>1716.7401594894093</v>
      </c>
      <c r="I32" s="26">
        <f t="shared" si="2"/>
        <v>1.7340563765625488E-3</v>
      </c>
      <c r="J32" s="26">
        <f t="shared" si="3"/>
        <v>1.163695136071119E-2</v>
      </c>
      <c r="K32" s="26">
        <f t="shared" si="4"/>
        <v>-2.7151329380235012E-2</v>
      </c>
      <c r="L32" s="26">
        <f t="shared" si="7"/>
        <v>8.0884343147771848E-2</v>
      </c>
      <c r="M32" s="26">
        <f t="shared" si="8"/>
        <v>6.0266768966368272E-3</v>
      </c>
    </row>
    <row r="33" spans="3:13" x14ac:dyDescent="0.25">
      <c r="C33" s="26">
        <v>11</v>
      </c>
      <c r="D33" s="26">
        <f t="shared" si="5"/>
        <v>0.21999999999999997</v>
      </c>
      <c r="E33" s="26">
        <f>'Ulazni Podaci'!$F$19*SIN('Ulazni Podaci'!$F$20*'Newmarkova Metoda'!D33)</f>
        <v>91.354545764260081</v>
      </c>
      <c r="F33" s="26">
        <f t="shared" si="6"/>
        <v>0.56827190334544042</v>
      </c>
      <c r="G33" s="26">
        <f t="shared" si="0"/>
        <v>3.7511058652552691</v>
      </c>
      <c r="H33" s="26">
        <f t="shared" si="1"/>
        <v>1939.9336659578503</v>
      </c>
      <c r="I33" s="26">
        <f t="shared" si="2"/>
        <v>1.9595011656062585E-3</v>
      </c>
      <c r="J33" s="26">
        <f t="shared" si="3"/>
        <v>1.0907527543659784E-2</v>
      </c>
      <c r="K33" s="26">
        <f t="shared" si="4"/>
        <v>-4.5791052324901216E-2</v>
      </c>
      <c r="L33" s="26">
        <f t="shared" si="7"/>
        <v>9.2521294508483037E-2</v>
      </c>
      <c r="M33" s="26">
        <f t="shared" si="8"/>
        <v>7.760733273199376E-3</v>
      </c>
    </row>
    <row r="34" spans="3:13" x14ac:dyDescent="0.25">
      <c r="C34" s="26">
        <v>12</v>
      </c>
      <c r="D34" s="26">
        <f t="shared" si="5"/>
        <v>0.23999999999999996</v>
      </c>
      <c r="E34" s="26">
        <f>'Ulazni Podaci'!$F$19*SIN('Ulazni Podaci'!$F$20*'Newmarkova Metoda'!D34)</f>
        <v>95.10565162951535</v>
      </c>
      <c r="F34" s="26">
        <f t="shared" si="6"/>
        <v>0.52248085102053921</v>
      </c>
      <c r="G34" s="26">
        <f t="shared" si="0"/>
        <v>2.7091084438652047</v>
      </c>
      <c r="H34" s="26">
        <f t="shared" si="1"/>
        <v>2145.0462331195599</v>
      </c>
      <c r="I34" s="26">
        <f t="shared" si="2"/>
        <v>2.1666826386054468E-3</v>
      </c>
      <c r="J34" s="26">
        <f t="shared" si="3"/>
        <v>9.8106197562590203E-3</v>
      </c>
      <c r="K34" s="26">
        <f t="shared" si="4"/>
        <v>-6.3899726415176161E-2</v>
      </c>
      <c r="L34" s="26">
        <f t="shared" si="7"/>
        <v>0.10342882205214282</v>
      </c>
      <c r="M34" s="26">
        <f t="shared" si="8"/>
        <v>9.7202344388056354E-3</v>
      </c>
    </row>
    <row r="35" spans="3:13" x14ac:dyDescent="0.25">
      <c r="C35" s="26">
        <v>13</v>
      </c>
      <c r="D35" s="26">
        <f t="shared" si="5"/>
        <v>0.25999999999999995</v>
      </c>
      <c r="E35" s="26">
        <f>'Ulazni Podaci'!$F$19*SIN('Ulazni Podaci'!$F$20*'Newmarkova Metoda'!D35)</f>
        <v>97.814760073380555</v>
      </c>
      <c r="F35" s="26">
        <f t="shared" si="6"/>
        <v>0.45858112460536304</v>
      </c>
      <c r="G35" s="26">
        <f t="shared" si="0"/>
        <v>1.6374294634467788</v>
      </c>
      <c r="H35" s="26">
        <f t="shared" si="1"/>
        <v>2324.9454615489599</v>
      </c>
      <c r="I35" s="26">
        <f t="shared" si="2"/>
        <v>2.3483964538688266E-3</v>
      </c>
      <c r="J35" s="26">
        <f t="shared" si="3"/>
        <v>8.3607617700789671E-3</v>
      </c>
      <c r="K35" s="26">
        <f t="shared" si="4"/>
        <v>-8.1086072202829484E-2</v>
      </c>
      <c r="L35" s="26">
        <f t="shared" si="7"/>
        <v>0.11323944180840184</v>
      </c>
      <c r="M35" s="26">
        <f t="shared" si="8"/>
        <v>1.1886917077411081E-2</v>
      </c>
    </row>
    <row r="36" spans="3:13" x14ac:dyDescent="0.25">
      <c r="C36" s="26">
        <v>14</v>
      </c>
      <c r="D36" s="26">
        <f t="shared" si="5"/>
        <v>0.27999999999999997</v>
      </c>
      <c r="E36" s="26">
        <f>'Ulazni Podaci'!$F$19*SIN('Ulazni Podaci'!$F$20*'Newmarkova Metoda'!D36)</f>
        <v>99.452189536827333</v>
      </c>
      <c r="F36" s="26">
        <f t="shared" si="6"/>
        <v>0.37749505240253356</v>
      </c>
      <c r="G36" s="26">
        <f t="shared" si="0"/>
        <v>0.54781046317266657</v>
      </c>
      <c r="H36" s="26">
        <f t="shared" si="1"/>
        <v>2472.8626179594435</v>
      </c>
      <c r="I36" s="26">
        <f t="shared" si="2"/>
        <v>2.4978056040298418E-3</v>
      </c>
      <c r="J36" s="26">
        <f t="shared" si="3"/>
        <v>6.5801532460225687E-3</v>
      </c>
      <c r="K36" s="26">
        <f t="shared" si="4"/>
        <v>-9.6974780202813804E-2</v>
      </c>
      <c r="L36" s="26">
        <f t="shared" si="7"/>
        <v>0.12160020357848081</v>
      </c>
      <c r="M36" s="26">
        <f t="shared" si="8"/>
        <v>1.4235313531279908E-2</v>
      </c>
    </row>
    <row r="37" spans="3:13" x14ac:dyDescent="0.25">
      <c r="C37" s="26">
        <v>15</v>
      </c>
      <c r="D37" s="26">
        <f t="shared" si="5"/>
        <v>0.3</v>
      </c>
      <c r="E37" s="26">
        <f>'Ulazni Podaci'!$F$19*SIN('Ulazni Podaci'!$F$20*'Newmarkova Metoda'!D37)</f>
        <v>100</v>
      </c>
      <c r="F37" s="26">
        <f t="shared" si="6"/>
        <v>0.28052027219971976</v>
      </c>
      <c r="G37" s="26">
        <f t="shared" si="0"/>
        <v>-0.54781046317266657</v>
      </c>
      <c r="H37" s="26">
        <f t="shared" si="1"/>
        <v>2582.5405710959576</v>
      </c>
      <c r="I37" s="26">
        <f t="shared" si="2"/>
        <v>2.6085898441219864E-3</v>
      </c>
      <c r="J37" s="26">
        <f t="shared" si="3"/>
        <v>4.4982707631918695E-3</v>
      </c>
      <c r="K37" s="26">
        <f t="shared" si="4"/>
        <v>-0.11121346808025123</v>
      </c>
      <c r="L37" s="26">
        <f t="shared" si="7"/>
        <v>0.12818035682450338</v>
      </c>
      <c r="M37" s="26">
        <f t="shared" si="8"/>
        <v>1.6733119135309751E-2</v>
      </c>
    </row>
    <row r="38" spans="3:13" x14ac:dyDescent="0.25">
      <c r="C38" s="26">
        <v>16</v>
      </c>
      <c r="D38" s="26">
        <f t="shared" si="5"/>
        <v>0.32</v>
      </c>
      <c r="E38" s="26">
        <f>'Ulazni Podaci'!$F$19*SIN('Ulazni Podaci'!$F$20*'Newmarkova Metoda'!D38)</f>
        <v>99.452189536827333</v>
      </c>
      <c r="F38" s="26">
        <f t="shared" si="6"/>
        <v>0.16930680411946852</v>
      </c>
      <c r="G38" s="26">
        <f t="shared" si="0"/>
        <v>-1.6374294634467788</v>
      </c>
      <c r="H38" s="26">
        <f t="shared" si="1"/>
        <v>2648.3726901719001</v>
      </c>
      <c r="I38" s="26">
        <f t="shared" si="2"/>
        <v>2.6750859910404665E-3</v>
      </c>
      <c r="J38" s="26">
        <f t="shared" si="3"/>
        <v>2.1513439286561242E-3</v>
      </c>
      <c r="K38" s="26">
        <f t="shared" si="4"/>
        <v>-0.1234792153733224</v>
      </c>
      <c r="L38" s="26">
        <f t="shared" si="7"/>
        <v>0.13267862758769525</v>
      </c>
      <c r="M38" s="26">
        <f t="shared" si="8"/>
        <v>1.9341708979431736E-2</v>
      </c>
    </row>
    <row r="39" spans="3:13" x14ac:dyDescent="0.25">
      <c r="C39" s="26">
        <v>17</v>
      </c>
      <c r="D39" s="26">
        <f t="shared" si="5"/>
        <v>0.34</v>
      </c>
      <c r="E39" s="26">
        <f>'Ulazni Podaci'!$F$19*SIN('Ulazni Podaci'!$F$20*'Newmarkova Metoda'!D39)</f>
        <v>97.814760073380555</v>
      </c>
      <c r="F39" s="26">
        <f t="shared" si="6"/>
        <v>4.582758874614612E-2</v>
      </c>
      <c r="G39" s="26">
        <f t="shared" si="0"/>
        <v>-2.7091084438652047</v>
      </c>
      <c r="H39" s="26">
        <f t="shared" si="1"/>
        <v>2665.5301290714506</v>
      </c>
      <c r="I39" s="26">
        <f t="shared" si="2"/>
        <v>2.6924164916201795E-3</v>
      </c>
      <c r="J39" s="26">
        <f t="shared" si="3"/>
        <v>-4.1829387068481605E-4</v>
      </c>
      <c r="K39" s="26">
        <f t="shared" si="4"/>
        <v>-0.13348456456077429</v>
      </c>
      <c r="L39" s="26">
        <f t="shared" si="7"/>
        <v>0.13482997151635137</v>
      </c>
      <c r="M39" s="26">
        <f t="shared" si="8"/>
        <v>2.2016794970472202E-2</v>
      </c>
    </row>
    <row r="40" spans="3:13" x14ac:dyDescent="0.25">
      <c r="C40" s="26">
        <v>18</v>
      </c>
      <c r="D40" s="26">
        <f t="shared" si="5"/>
        <v>0.36000000000000004</v>
      </c>
      <c r="E40" s="26">
        <f>'Ulazni Podaci'!$F$19*SIN('Ulazni Podaci'!$F$20*'Newmarkova Metoda'!D40)</f>
        <v>95.10565162951535</v>
      </c>
      <c r="F40" s="26">
        <f t="shared" si="6"/>
        <v>-8.7656975814628169E-2</v>
      </c>
      <c r="G40" s="26">
        <f t="shared" si="0"/>
        <v>-3.7511058652552691</v>
      </c>
      <c r="H40" s="26">
        <f t="shared" si="1"/>
        <v>2630.0751299156327</v>
      </c>
      <c r="I40" s="26">
        <f t="shared" si="2"/>
        <v>2.6566038690591441E-3</v>
      </c>
      <c r="J40" s="26">
        <f t="shared" si="3"/>
        <v>-3.1629683854186852E-3</v>
      </c>
      <c r="K40" s="26">
        <f t="shared" si="4"/>
        <v>-0.14098288691261374</v>
      </c>
      <c r="L40" s="26">
        <f t="shared" si="7"/>
        <v>0.13441167764566656</v>
      </c>
      <c r="M40" s="26">
        <f t="shared" si="8"/>
        <v>2.470921146209238E-2</v>
      </c>
    </row>
    <row r="41" spans="3:13" x14ac:dyDescent="0.25">
      <c r="C41" s="26">
        <v>19</v>
      </c>
      <c r="D41" s="26">
        <f t="shared" si="5"/>
        <v>0.38000000000000006</v>
      </c>
      <c r="E41" s="26">
        <f>'Ulazni Podaci'!$F$19*SIN('Ulazni Podaci'!$F$20*'Newmarkova Metoda'!D41)</f>
        <v>91.354545764260081</v>
      </c>
      <c r="F41" s="26">
        <f t="shared" si="6"/>
        <v>-0.2286398627272419</v>
      </c>
      <c r="G41" s="26">
        <f t="shared" si="0"/>
        <v>-4.7520053858162612</v>
      </c>
      <c r="H41" s="26">
        <f t="shared" si="1"/>
        <v>2539.058230025742</v>
      </c>
      <c r="I41" s="26">
        <f t="shared" si="2"/>
        <v>2.5646689103779414E-3</v>
      </c>
      <c r="J41" s="26">
        <f t="shared" si="3"/>
        <v>-6.0305274827016087E-3</v>
      </c>
      <c r="K41" s="26">
        <f t="shared" si="4"/>
        <v>-0.14577302281567839</v>
      </c>
      <c r="L41" s="26">
        <f t="shared" si="7"/>
        <v>0.13124870926024787</v>
      </c>
      <c r="M41" s="26">
        <f t="shared" si="8"/>
        <v>2.7365815331151525E-2</v>
      </c>
    </row>
    <row r="42" spans="3:13" x14ac:dyDescent="0.25">
      <c r="C42" s="26">
        <v>20</v>
      </c>
      <c r="D42" s="26">
        <f t="shared" si="5"/>
        <v>0.40000000000000008</v>
      </c>
      <c r="E42" s="26">
        <f>'Ulazni Podaci'!$F$19*SIN('Ulazni Podaci'!$F$20*'Newmarkova Metoda'!D42)</f>
        <v>86.60254037844382</v>
      </c>
      <c r="F42" s="26">
        <f t="shared" si="6"/>
        <v>-0.37441288554292029</v>
      </c>
      <c r="G42" s="26">
        <f t="shared" si="0"/>
        <v>-5.7008409409490923</v>
      </c>
      <c r="H42" s="26">
        <f t="shared" si="1"/>
        <v>2390.5975423742652</v>
      </c>
      <c r="I42" s="26">
        <f t="shared" si="2"/>
        <v>2.4147107465475625E-3</v>
      </c>
      <c r="J42" s="26">
        <f t="shared" si="3"/>
        <v>-8.9652889003362657E-3</v>
      </c>
      <c r="K42" s="26">
        <f t="shared" si="4"/>
        <v>-0.14770311894778843</v>
      </c>
      <c r="L42" s="26">
        <f t="shared" si="7"/>
        <v>0.12521818177754626</v>
      </c>
      <c r="M42" s="26">
        <f t="shared" si="8"/>
        <v>2.9930484241529467E-2</v>
      </c>
    </row>
    <row r="43" spans="3:13" x14ac:dyDescent="0.25">
      <c r="C43" s="26">
        <v>21</v>
      </c>
      <c r="D43" s="26">
        <f t="shared" si="5"/>
        <v>0.4200000000000001</v>
      </c>
      <c r="E43" s="26">
        <f>'Ulazni Podaci'!$F$19*SIN('Ulazni Podaci'!$F$20*'Newmarkova Metoda'!D43)</f>
        <v>80.901699437494727</v>
      </c>
      <c r="F43" s="26">
        <f t="shared" si="6"/>
        <v>-0.52211600449070872</v>
      </c>
      <c r="G43" s="26">
        <f t="shared" si="0"/>
        <v>-6.5872168897553394</v>
      </c>
      <c r="H43" s="26">
        <f t="shared" si="1"/>
        <v>2183.9385962906367</v>
      </c>
      <c r="I43" s="26">
        <f t="shared" si="2"/>
        <v>2.205967296789508E-3</v>
      </c>
      <c r="J43" s="26">
        <f t="shared" si="3"/>
        <v>-1.1909056075469188E-2</v>
      </c>
      <c r="K43" s="26">
        <f t="shared" si="4"/>
        <v>-0.14667359856550277</v>
      </c>
      <c r="L43" s="26">
        <f t="shared" si="7"/>
        <v>0.11625289287721</v>
      </c>
      <c r="M43" s="26">
        <f t="shared" si="8"/>
        <v>3.2345194988077031E-2</v>
      </c>
    </row>
    <row r="44" spans="3:13" x14ac:dyDescent="0.25">
      <c r="C44" s="26">
        <v>22</v>
      </c>
      <c r="D44" s="26">
        <f t="shared" si="5"/>
        <v>0.44000000000000011</v>
      </c>
      <c r="E44" s="26">
        <f>'Ulazni Podaci'!$F$19*SIN('Ulazni Podaci'!$F$20*'Newmarkova Metoda'!D44)</f>
        <v>74.314482547739388</v>
      </c>
      <c r="F44" s="26">
        <f t="shared" si="6"/>
        <v>-0.66878960305621149</v>
      </c>
      <c r="G44" s="26">
        <f t="shared" si="0"/>
        <v>-7.4014219118536175</v>
      </c>
      <c r="H44" s="26">
        <f t="shared" si="1"/>
        <v>1919.4935670094296</v>
      </c>
      <c r="I44" s="26">
        <f t="shared" si="2"/>
        <v>1.9388548938200729E-3</v>
      </c>
      <c r="J44" s="26">
        <f t="shared" si="3"/>
        <v>-1.4802184221474335E-2</v>
      </c>
      <c r="K44" s="26">
        <f t="shared" si="4"/>
        <v>-0.14263921603501117</v>
      </c>
      <c r="L44" s="26">
        <f t="shared" si="7"/>
        <v>0.10434383680174081</v>
      </c>
      <c r="M44" s="26">
        <f t="shared" si="8"/>
        <v>3.4551162284866536E-2</v>
      </c>
    </row>
    <row r="45" spans="3:13" x14ac:dyDescent="0.25">
      <c r="C45" s="26">
        <v>23</v>
      </c>
      <c r="D45" s="26">
        <f t="shared" si="5"/>
        <v>0.46000000000000013</v>
      </c>
      <c r="E45" s="26">
        <f>'Ulazni Podaci'!$F$19*SIN('Ulazni Podaci'!$F$20*'Newmarkova Metoda'!D45)</f>
        <v>66.91306063588577</v>
      </c>
      <c r="F45" s="26">
        <f t="shared" si="6"/>
        <v>-0.81142881909122266</v>
      </c>
      <c r="G45" s="26">
        <f t="shared" si="0"/>
        <v>-8.1345354066385198</v>
      </c>
      <c r="H45" s="26">
        <f t="shared" si="1"/>
        <v>1598.8590837501738</v>
      </c>
      <c r="I45" s="26">
        <f t="shared" si="2"/>
        <v>1.6149862715546541E-3</v>
      </c>
      <c r="J45" s="26">
        <f t="shared" si="3"/>
        <v>-1.758467800506755E-2</v>
      </c>
      <c r="K45" s="26">
        <f t="shared" si="4"/>
        <v>-0.13561016232430845</v>
      </c>
      <c r="L45" s="26">
        <f t="shared" si="7"/>
        <v>8.9541652580266473E-2</v>
      </c>
      <c r="M45" s="26">
        <f t="shared" si="8"/>
        <v>3.6490017178686607E-2</v>
      </c>
    </row>
    <row r="46" spans="3:13" x14ac:dyDescent="0.25">
      <c r="C46" s="26">
        <v>24</v>
      </c>
      <c r="D46" s="26">
        <f t="shared" si="5"/>
        <v>0.48000000000000015</v>
      </c>
      <c r="E46" s="26">
        <f>'Ulazni Podaci'!$F$19*SIN('Ulazni Podaci'!$F$20*'Newmarkova Metoda'!D46)</f>
        <v>58.778525229247251</v>
      </c>
      <c r="F46" s="26">
        <f t="shared" si="6"/>
        <v>-0.94703898141553111</v>
      </c>
      <c r="G46" s="26">
        <f t="shared" si="0"/>
        <v>-8.7785252292472933</v>
      </c>
      <c r="H46" s="26">
        <f t="shared" si="1"/>
        <v>1224.8121802534761</v>
      </c>
      <c r="I46" s="26">
        <f t="shared" si="2"/>
        <v>1.2371664747982036E-3</v>
      </c>
      <c r="J46" s="26">
        <f t="shared" si="3"/>
        <v>-2.0197301670577483E-2</v>
      </c>
      <c r="K46" s="26">
        <f t="shared" si="4"/>
        <v>-0.12565220422668588</v>
      </c>
      <c r="L46" s="26">
        <f t="shared" si="7"/>
        <v>7.1956974575198923E-2</v>
      </c>
      <c r="M46" s="26">
        <f t="shared" si="8"/>
        <v>3.8105003450241259E-2</v>
      </c>
    </row>
    <row r="47" spans="3:13" x14ac:dyDescent="0.25">
      <c r="C47" s="26">
        <v>25</v>
      </c>
      <c r="D47" s="26">
        <f t="shared" si="5"/>
        <v>0.50000000000000011</v>
      </c>
      <c r="E47" s="26">
        <f>'Ulazni Podaci'!$F$19*SIN('Ulazni Podaci'!$F$20*'Newmarkova Metoda'!D47)</f>
        <v>49.999999999999957</v>
      </c>
      <c r="F47" s="26">
        <f t="shared" si="6"/>
        <v>-1.072691185642217</v>
      </c>
      <c r="G47" s="26">
        <f t="shared" si="0"/>
        <v>-9.3263356924199954</v>
      </c>
      <c r="H47" s="26">
        <f t="shared" si="1"/>
        <v>801.28433273714916</v>
      </c>
      <c r="I47" s="26">
        <f t="shared" si="2"/>
        <v>8.0936663533040184E-4</v>
      </c>
      <c r="J47" s="26">
        <f t="shared" si="3"/>
        <v>-2.2582682276202692E-2</v>
      </c>
      <c r="K47" s="26">
        <f t="shared" si="4"/>
        <v>-0.11288585633583637</v>
      </c>
      <c r="L47" s="26">
        <f t="shared" si="7"/>
        <v>5.175967290462144E-2</v>
      </c>
      <c r="M47" s="26">
        <f t="shared" si="8"/>
        <v>3.9342169925039465E-2</v>
      </c>
    </row>
    <row r="48" spans="3:13" x14ac:dyDescent="0.25">
      <c r="C48" s="26">
        <v>26</v>
      </c>
      <c r="D48" s="26">
        <f t="shared" si="5"/>
        <v>0.52000000000000013</v>
      </c>
      <c r="E48" s="26">
        <f>'Ulazni Podaci'!$F$19*SIN('Ulazni Podaci'!$F$20*'Newmarkova Metoda'!D48)</f>
        <v>40.673664307579962</v>
      </c>
      <c r="F48" s="26">
        <f t="shared" si="6"/>
        <v>-1.1855770419780534</v>
      </c>
      <c r="G48" s="26">
        <f t="shared" si="0"/>
        <v>-9.771964870085295</v>
      </c>
      <c r="H48" s="26">
        <f t="shared" si="1"/>
        <v>333.31391166977886</v>
      </c>
      <c r="I48" s="26">
        <f t="shared" si="2"/>
        <v>3.3667594407524657E-4</v>
      </c>
      <c r="J48" s="26">
        <f t="shared" si="3"/>
        <v>-2.468638684931284E-2</v>
      </c>
      <c r="K48" s="26">
        <f t="shared" si="4"/>
        <v>-9.7484600975176861E-2</v>
      </c>
      <c r="L48" s="26">
        <f t="shared" si="7"/>
        <v>2.9176990628418747E-2</v>
      </c>
      <c r="M48" s="26">
        <f t="shared" si="8"/>
        <v>4.015153656036987E-2</v>
      </c>
    </row>
    <row r="49" spans="3:13" x14ac:dyDescent="0.25">
      <c r="C49" s="26">
        <v>27</v>
      </c>
      <c r="D49" s="26">
        <f t="shared" si="5"/>
        <v>0.54000000000000015</v>
      </c>
      <c r="E49" s="26">
        <f>'Ulazni Podaci'!$F$19*SIN('Ulazni Podaci'!$F$20*'Newmarkova Metoda'!D49)</f>
        <v>30.901699437494667</v>
      </c>
      <c r="F49" s="26">
        <f t="shared" si="6"/>
        <v>-1.2830616429532302</v>
      </c>
      <c r="G49" s="26">
        <f t="shared" si="0"/>
        <v>-10.110530355718826</v>
      </c>
      <c r="H49" s="26">
        <f t="shared" si="1"/>
        <v>-173.02225079459402</v>
      </c>
      <c r="I49" s="26">
        <f t="shared" si="2"/>
        <v>-1.7476747172199021E-4</v>
      </c>
      <c r="J49" s="26">
        <f t="shared" si="3"/>
        <v>-2.6457954730410835E-2</v>
      </c>
      <c r="K49" s="26">
        <f t="shared" si="4"/>
        <v>-7.9672187134622874E-2</v>
      </c>
      <c r="L49" s="26">
        <f t="shared" si="7"/>
        <v>4.4906037791059075E-3</v>
      </c>
      <c r="M49" s="26">
        <f t="shared" si="8"/>
        <v>4.0488212504445113E-2</v>
      </c>
    </row>
    <row r="50" spans="3:13" x14ac:dyDescent="0.25">
      <c r="C50" s="26">
        <v>28</v>
      </c>
      <c r="D50" s="26">
        <f t="shared" si="5"/>
        <v>0.56000000000000016</v>
      </c>
      <c r="E50" s="26">
        <f>'Ulazni Podaci'!$F$19*SIN('Ulazni Podaci'!$F$20*'Newmarkova Metoda'!D50)</f>
        <v>20.791169081775841</v>
      </c>
      <c r="F50" s="26">
        <f t="shared" si="6"/>
        <v>-1.3627338300878531</v>
      </c>
      <c r="G50" s="26">
        <f t="shared" si="0"/>
        <v>-10.3383227550106</v>
      </c>
      <c r="H50" s="26">
        <f t="shared" si="1"/>
        <v>-710.69711266979505</v>
      </c>
      <c r="I50" s="26">
        <f t="shared" si="2"/>
        <v>-7.1786569051672088E-4</v>
      </c>
      <c r="J50" s="26">
        <f t="shared" si="3"/>
        <v>-2.7851867149062237E-2</v>
      </c>
      <c r="K50" s="26">
        <f t="shared" si="4"/>
        <v>-5.9719054730517307E-2</v>
      </c>
      <c r="L50" s="26">
        <f t="shared" si="7"/>
        <v>-2.1967350951304927E-2</v>
      </c>
      <c r="M50" s="26">
        <f t="shared" si="8"/>
        <v>4.0313445032723126E-2</v>
      </c>
    </row>
    <row r="51" spans="3:13" x14ac:dyDescent="0.25">
      <c r="C51" s="26">
        <v>29</v>
      </c>
      <c r="D51" s="26">
        <f t="shared" si="5"/>
        <v>0.58000000000000018</v>
      </c>
      <c r="E51" s="26">
        <f>'Ulazni Podaci'!$F$19*SIN('Ulazni Podaci'!$F$20*'Newmarkova Metoda'!D51)</f>
        <v>10.452846326765242</v>
      </c>
      <c r="F51" s="26">
        <f t="shared" si="6"/>
        <v>-1.4224528848183704</v>
      </c>
      <c r="G51" s="26">
        <f t="shared" si="0"/>
        <v>-10.452846326765242</v>
      </c>
      <c r="H51" s="26">
        <f t="shared" si="1"/>
        <v>-1271.8400832796394</v>
      </c>
      <c r="I51" s="26">
        <f t="shared" si="2"/>
        <v>-1.2846687334644993E-3</v>
      </c>
      <c r="J51" s="26">
        <f t="shared" si="3"/>
        <v>-2.8828437145715605E-2</v>
      </c>
      <c r="K51" s="26">
        <f t="shared" si="4"/>
        <v>-3.7937944934817835E-2</v>
      </c>
      <c r="L51" s="26">
        <f t="shared" si="7"/>
        <v>-4.9819218100367164E-2</v>
      </c>
      <c r="M51" s="26">
        <f t="shared" si="8"/>
        <v>3.9595579342206408E-2</v>
      </c>
    </row>
    <row r="52" spans="3:13" x14ac:dyDescent="0.25">
      <c r="C52" s="26">
        <v>30</v>
      </c>
      <c r="D52" s="26">
        <f t="shared" si="5"/>
        <v>0.6000000000000002</v>
      </c>
      <c r="E52" s="26">
        <v>0</v>
      </c>
      <c r="F52" s="26">
        <f t="shared" si="6"/>
        <v>-1.4603908297531882</v>
      </c>
      <c r="G52" s="26">
        <f t="shared" si="0"/>
        <v>0</v>
      </c>
      <c r="H52" s="26">
        <f t="shared" si="1"/>
        <v>-1837.4075163651505</v>
      </c>
      <c r="I52" s="26">
        <f t="shared" si="2"/>
        <v>-1.8559408670468637E-3</v>
      </c>
      <c r="J52" s="26">
        <f t="shared" si="3"/>
        <v>-2.8298776212520804E-2</v>
      </c>
      <c r="K52" s="26">
        <f t="shared" si="4"/>
        <v>9.0904038254295827E-2</v>
      </c>
      <c r="L52" s="26">
        <f t="shared" si="7"/>
        <v>-7.8647655246082776E-2</v>
      </c>
      <c r="M52" s="26">
        <f t="shared" si="8"/>
        <v>3.8310910608741908E-2</v>
      </c>
    </row>
    <row r="53" spans="3:13" x14ac:dyDescent="0.25">
      <c r="C53" s="26">
        <v>31</v>
      </c>
      <c r="D53" s="26">
        <f t="shared" si="5"/>
        <v>0.62000000000000022</v>
      </c>
      <c r="E53" s="26">
        <v>0</v>
      </c>
      <c r="F53" s="26">
        <f t="shared" si="6"/>
        <v>-1.3694867914988924</v>
      </c>
      <c r="G53" s="26">
        <f t="shared" si="0"/>
        <v>0</v>
      </c>
      <c r="H53" s="26">
        <f t="shared" si="1"/>
        <v>-2377.7282428734884</v>
      </c>
      <c r="I53" s="26">
        <f t="shared" si="2"/>
        <v>-2.4017116384776188E-3</v>
      </c>
      <c r="J53" s="26">
        <f t="shared" si="3"/>
        <v>-2.6278300930554721E-2</v>
      </c>
      <c r="K53" s="26">
        <f t="shared" si="4"/>
        <v>0.11114348994231271</v>
      </c>
      <c r="L53" s="26">
        <f t="shared" si="7"/>
        <v>-0.10694643145860358</v>
      </c>
      <c r="M53" s="26">
        <f t="shared" si="8"/>
        <v>3.6454969741695042E-2</v>
      </c>
    </row>
    <row r="54" spans="3:13" x14ac:dyDescent="0.25">
      <c r="C54" s="26">
        <v>32</v>
      </c>
      <c r="D54" s="26">
        <f t="shared" si="5"/>
        <v>0.64000000000000024</v>
      </c>
      <c r="E54" s="26">
        <v>0</v>
      </c>
      <c r="F54" s="26">
        <f t="shared" si="6"/>
        <v>-1.2583433015565797</v>
      </c>
      <c r="G54" s="26">
        <f t="shared" si="0"/>
        <v>0</v>
      </c>
      <c r="H54" s="26">
        <f t="shared" si="1"/>
        <v>-2874.2321204167602</v>
      </c>
      <c r="I54" s="26">
        <f t="shared" si="2"/>
        <v>-2.903223594193741E-3</v>
      </c>
      <c r="J54" s="26">
        <f t="shared" si="3"/>
        <v>-2.3872894641057518E-2</v>
      </c>
      <c r="K54" s="26">
        <f t="shared" si="4"/>
        <v>0.1293971390074109</v>
      </c>
      <c r="L54" s="26">
        <f t="shared" si="7"/>
        <v>-0.1332247323891583</v>
      </c>
      <c r="M54" s="26">
        <f t="shared" si="8"/>
        <v>3.4053258103217424E-2</v>
      </c>
    </row>
    <row r="55" spans="3:13" x14ac:dyDescent="0.25">
      <c r="C55" s="26">
        <v>33</v>
      </c>
      <c r="D55" s="26">
        <f t="shared" si="5"/>
        <v>0.66000000000000025</v>
      </c>
      <c r="E55" s="26">
        <v>0</v>
      </c>
      <c r="F55" s="26">
        <f t="shared" si="6"/>
        <v>-1.1289461625491688</v>
      </c>
      <c r="G55" s="26">
        <f t="shared" si="0"/>
        <v>0</v>
      </c>
      <c r="H55" s="26">
        <f t="shared" si="1"/>
        <v>-3319.7163563399349</v>
      </c>
      <c r="I55" s="26">
        <f t="shared" si="2"/>
        <v>-3.3532012892401658E-3</v>
      </c>
      <c r="J55" s="26">
        <f t="shared" si="3"/>
        <v>-2.1124874863584941E-2</v>
      </c>
      <c r="K55" s="26">
        <f t="shared" si="4"/>
        <v>0.14540483873984833</v>
      </c>
      <c r="L55" s="26">
        <f t="shared" si="7"/>
        <v>-0.15709762703021582</v>
      </c>
      <c r="M55" s="26">
        <f t="shared" si="8"/>
        <v>3.1150034509023684E-2</v>
      </c>
    </row>
    <row r="56" spans="3:13" x14ac:dyDescent="0.25">
      <c r="C56" s="26">
        <v>34</v>
      </c>
      <c r="D56" s="26">
        <f t="shared" si="5"/>
        <v>0.68000000000000027</v>
      </c>
      <c r="E56" s="26">
        <v>0</v>
      </c>
      <c r="F56" s="26">
        <f t="shared" si="6"/>
        <v>-0.98354132380932047</v>
      </c>
      <c r="G56" s="26">
        <f t="shared" si="0"/>
        <v>0</v>
      </c>
      <c r="H56" s="26">
        <f t="shared" si="1"/>
        <v>-3707.8637769081079</v>
      </c>
      <c r="I56" s="26">
        <f t="shared" si="2"/>
        <v>-3.7452638305409585E-3</v>
      </c>
      <c r="J56" s="26">
        <f t="shared" si="3"/>
        <v>-1.8081379266494335E-2</v>
      </c>
      <c r="K56" s="26">
        <f t="shared" si="4"/>
        <v>0.15894472096920431</v>
      </c>
      <c r="L56" s="26">
        <f t="shared" si="7"/>
        <v>-0.17822250189380076</v>
      </c>
      <c r="M56" s="26">
        <f t="shared" si="8"/>
        <v>2.7796833219783518E-2</v>
      </c>
    </row>
    <row r="57" spans="3:13" x14ac:dyDescent="0.25">
      <c r="C57" s="26">
        <v>35</v>
      </c>
      <c r="D57" s="26">
        <f t="shared" si="5"/>
        <v>0.70000000000000029</v>
      </c>
      <c r="E57" s="26">
        <v>0</v>
      </c>
      <c r="F57" s="26">
        <f t="shared" si="6"/>
        <v>-0.82459660284011616</v>
      </c>
      <c r="G57" s="26">
        <f t="shared" si="0"/>
        <v>0</v>
      </c>
      <c r="H57" s="26">
        <f t="shared" si="1"/>
        <v>-4033.3303927042994</v>
      </c>
      <c r="I57" s="26">
        <f t="shared" si="2"/>
        <v>-4.0740133255416904E-3</v>
      </c>
      <c r="J57" s="26">
        <f t="shared" si="3"/>
        <v>-1.4793570233578857E-2</v>
      </c>
      <c r="K57" s="26">
        <f t="shared" si="4"/>
        <v>0.16983618232234754</v>
      </c>
      <c r="L57" s="26">
        <f t="shared" si="7"/>
        <v>-0.1963038811602951</v>
      </c>
      <c r="M57" s="26">
        <f t="shared" si="8"/>
        <v>2.405156938924256E-2</v>
      </c>
    </row>
    <row r="58" spans="3:13" x14ac:dyDescent="0.25">
      <c r="C58" s="26">
        <v>36</v>
      </c>
      <c r="D58" s="26">
        <f t="shared" si="5"/>
        <v>0.72000000000000031</v>
      </c>
      <c r="E58" s="26">
        <v>0</v>
      </c>
      <c r="F58" s="26">
        <f t="shared" si="6"/>
        <v>-0.65476042051776862</v>
      </c>
      <c r="G58" s="26">
        <f t="shared" si="0"/>
        <v>0</v>
      </c>
      <c r="H58" s="26">
        <f t="shared" si="1"/>
        <v>-4291.8166903559613</v>
      </c>
      <c r="I58" s="26">
        <f t="shared" si="2"/>
        <v>-4.3351068930331275E-3</v>
      </c>
      <c r="J58" s="26">
        <f t="shared" si="3"/>
        <v>-1.1315786515564863E-2</v>
      </c>
      <c r="K58" s="26">
        <f t="shared" si="4"/>
        <v>0.17794218947905627</v>
      </c>
      <c r="L58" s="26">
        <f t="shared" si="7"/>
        <v>-0.21109745139387395</v>
      </c>
      <c r="M58" s="26">
        <f t="shared" si="8"/>
        <v>1.9977556063700871E-2</v>
      </c>
    </row>
    <row r="59" spans="3:13" x14ac:dyDescent="0.25">
      <c r="C59" s="26">
        <v>37</v>
      </c>
      <c r="D59" s="26">
        <f t="shared" si="5"/>
        <v>0.74000000000000032</v>
      </c>
      <c r="E59" s="26">
        <v>0</v>
      </c>
      <c r="F59" s="26">
        <f t="shared" si="6"/>
        <v>-0.47681823103871235</v>
      </c>
      <c r="G59" s="26">
        <f t="shared" si="0"/>
        <v>0</v>
      </c>
      <c r="H59" s="26">
        <f t="shared" si="1"/>
        <v>-4480.1217404192439</v>
      </c>
      <c r="I59" s="26">
        <f t="shared" si="2"/>
        <v>-4.5253113168046795E-3</v>
      </c>
      <c r="J59" s="26">
        <f t="shared" si="3"/>
        <v>-7.7046558615903038E-3</v>
      </c>
      <c r="K59" s="26">
        <f t="shared" si="4"/>
        <v>0.18317087591839076</v>
      </c>
      <c r="L59" s="26">
        <f t="shared" si="7"/>
        <v>-0.22241323790943882</v>
      </c>
      <c r="M59" s="26">
        <f t="shared" si="8"/>
        <v>1.5642449170667743E-2</v>
      </c>
    </row>
    <row r="60" spans="3:13" x14ac:dyDescent="0.25">
      <c r="C60" s="26">
        <v>38</v>
      </c>
      <c r="D60" s="26">
        <f t="shared" si="5"/>
        <v>0.76000000000000034</v>
      </c>
      <c r="E60" s="26">
        <v>0</v>
      </c>
      <c r="F60" s="26">
        <f t="shared" si="6"/>
        <v>-0.29364735512032158</v>
      </c>
      <c r="G60" s="26">
        <f t="shared" si="0"/>
        <v>0</v>
      </c>
      <c r="H60" s="26">
        <f t="shared" si="1"/>
        <v>-4596.1794906954156</v>
      </c>
      <c r="I60" s="26">
        <f t="shared" si="2"/>
        <v>-4.6425397050400639E-3</v>
      </c>
      <c r="J60" s="26">
        <f t="shared" si="3"/>
        <v>-4.0181829619481135E-3</v>
      </c>
      <c r="K60" s="26">
        <f t="shared" si="4"/>
        <v>0.18547641404583182</v>
      </c>
      <c r="L60" s="26">
        <f t="shared" si="7"/>
        <v>-0.23011789377102912</v>
      </c>
      <c r="M60" s="26">
        <f t="shared" si="8"/>
        <v>1.1117137853863063E-2</v>
      </c>
    </row>
    <row r="61" spans="3:13" x14ac:dyDescent="0.25">
      <c r="C61" s="26">
        <v>39</v>
      </c>
      <c r="D61" s="26">
        <f t="shared" si="5"/>
        <v>0.78000000000000036</v>
      </c>
      <c r="E61" s="26">
        <v>0</v>
      </c>
      <c r="F61" s="26">
        <f t="shared" si="6"/>
        <v>-0.10817094107448977</v>
      </c>
      <c r="G61" s="26">
        <f t="shared" si="0"/>
        <v>0</v>
      </c>
      <c r="H61" s="26">
        <f t="shared" si="1"/>
        <v>-4639.0769000678692</v>
      </c>
      <c r="I61" s="26">
        <f t="shared" si="2"/>
        <v>-4.6858698070646127E-3</v>
      </c>
      <c r="J61" s="26">
        <f t="shared" si="3"/>
        <v>-3.1482724050679867E-4</v>
      </c>
      <c r="K61" s="26">
        <f t="shared" si="4"/>
        <v>0.18485915809829656</v>
      </c>
      <c r="L61" s="26">
        <f t="shared" si="7"/>
        <v>-0.23413607673297723</v>
      </c>
      <c r="M61" s="26">
        <f t="shared" si="8"/>
        <v>6.4745981488229989E-3</v>
      </c>
    </row>
    <row r="62" spans="3:13" x14ac:dyDescent="0.25">
      <c r="C62" s="26">
        <v>40</v>
      </c>
      <c r="D62" s="26">
        <f t="shared" si="5"/>
        <v>0.80000000000000038</v>
      </c>
      <c r="E62" s="26">
        <v>0</v>
      </c>
      <c r="F62" s="26">
        <f t="shared" si="6"/>
        <v>7.6688217023806793E-2</v>
      </c>
      <c r="G62" s="26">
        <f t="shared" si="0"/>
        <v>0</v>
      </c>
      <c r="H62" s="26">
        <f t="shared" si="1"/>
        <v>-4609.0538555920348</v>
      </c>
      <c r="I62" s="26">
        <f t="shared" si="2"/>
        <v>-4.6555439295989012E-3</v>
      </c>
      <c r="J62" s="26">
        <f t="shared" si="3"/>
        <v>3.3474149870779679E-3</v>
      </c>
      <c r="K62" s="26">
        <f t="shared" si="4"/>
        <v>0.18136506466017899</v>
      </c>
      <c r="L62" s="26">
        <f t="shared" si="7"/>
        <v>-0.23445090397348403</v>
      </c>
      <c r="M62" s="26">
        <f t="shared" si="8"/>
        <v>1.7887283417583862E-3</v>
      </c>
    </row>
    <row r="63" spans="3:13" x14ac:dyDescent="0.25">
      <c r="C63" s="26">
        <v>41</v>
      </c>
      <c r="D63" s="26">
        <f t="shared" si="5"/>
        <v>0.8200000000000004</v>
      </c>
      <c r="E63" s="26">
        <v>0</v>
      </c>
      <c r="F63" s="26">
        <f t="shared" si="6"/>
        <v>0.25805328168398578</v>
      </c>
      <c r="G63" s="26">
        <f t="shared" si="0"/>
        <v>0</v>
      </c>
      <c r="H63" s="26">
        <f t="shared" si="1"/>
        <v>-4507.4851005330847</v>
      </c>
      <c r="I63" s="26">
        <f t="shared" si="2"/>
        <v>-4.5529506825102593E-3</v>
      </c>
      <c r="J63" s="26">
        <f t="shared" si="3"/>
        <v>6.9119097217861802E-3</v>
      </c>
      <c r="K63" s="26">
        <f t="shared" si="4"/>
        <v>0.1750844088106458</v>
      </c>
      <c r="L63" s="26">
        <f t="shared" si="7"/>
        <v>-0.23110348898640606</v>
      </c>
      <c r="M63" s="26">
        <f t="shared" si="8"/>
        <v>-2.866815587840515E-3</v>
      </c>
    </row>
    <row r="64" spans="3:13" x14ac:dyDescent="0.25">
      <c r="C64" s="26">
        <v>42</v>
      </c>
      <c r="D64" s="26">
        <f t="shared" si="5"/>
        <v>0.84000000000000041</v>
      </c>
      <c r="E64" s="26">
        <v>0</v>
      </c>
      <c r="F64" s="26">
        <f t="shared" si="6"/>
        <v>0.43313769049463158</v>
      </c>
      <c r="G64" s="26">
        <f t="shared" si="0"/>
        <v>0</v>
      </c>
      <c r="H64" s="26">
        <f t="shared" si="1"/>
        <v>-4336.8446789143673</v>
      </c>
      <c r="I64" s="26">
        <f t="shared" si="2"/>
        <v>-4.3805890647245684E-3</v>
      </c>
      <c r="J64" s="26">
        <f t="shared" si="3"/>
        <v>1.0324252056782945E-2</v>
      </c>
      <c r="K64" s="26">
        <f t="shared" si="4"/>
        <v>0.16614982468903072</v>
      </c>
      <c r="L64" s="26">
        <f t="shared" si="7"/>
        <v>-0.22419157926461988</v>
      </c>
      <c r="M64" s="26">
        <f t="shared" si="8"/>
        <v>-7.4197662703507743E-3</v>
      </c>
    </row>
    <row r="65" spans="3:13" x14ac:dyDescent="0.25">
      <c r="C65" s="26">
        <v>43</v>
      </c>
      <c r="D65" s="26">
        <f t="shared" si="5"/>
        <v>0.86000000000000043</v>
      </c>
      <c r="E65" s="26">
        <v>0</v>
      </c>
      <c r="F65" s="26">
        <f t="shared" si="6"/>
        <v>0.5992875151836623</v>
      </c>
      <c r="G65" s="26">
        <f t="shared" si="0"/>
        <v>0</v>
      </c>
      <c r="H65" s="26">
        <f t="shared" si="1"/>
        <v>-4100.6536686654881</v>
      </c>
      <c r="I65" s="26">
        <f t="shared" si="2"/>
        <v>-4.1420156701750801E-3</v>
      </c>
      <c r="J65" s="26">
        <f t="shared" si="3"/>
        <v>1.3533087398165888E-2</v>
      </c>
      <c r="K65" s="26">
        <f t="shared" si="4"/>
        <v>0.15473370944926579</v>
      </c>
      <c r="L65" s="26">
        <f t="shared" si="7"/>
        <v>-0.21386732720783694</v>
      </c>
      <c r="M65" s="26">
        <f t="shared" si="8"/>
        <v>-1.1800355335075343E-2</v>
      </c>
    </row>
    <row r="66" spans="3:13" x14ac:dyDescent="0.25">
      <c r="C66" s="26">
        <v>44</v>
      </c>
      <c r="D66" s="26">
        <f t="shared" si="5"/>
        <v>0.88000000000000045</v>
      </c>
      <c r="E66" s="26">
        <v>0</v>
      </c>
      <c r="F66" s="26">
        <f t="shared" si="6"/>
        <v>0.75402122463292809</v>
      </c>
      <c r="G66" s="26">
        <f t="shared" si="0"/>
        <v>0</v>
      </c>
      <c r="H66" s="26">
        <f t="shared" si="1"/>
        <v>-3803.4122266250042</v>
      </c>
      <c r="I66" s="26">
        <f t="shared" si="2"/>
        <v>-3.8417760473644573E-3</v>
      </c>
      <c r="J66" s="26">
        <f t="shared" si="3"/>
        <v>1.6490874882896356E-2</v>
      </c>
      <c r="K66" s="26">
        <f t="shared" si="4"/>
        <v>0.14104503902378163</v>
      </c>
      <c r="L66" s="26">
        <f t="shared" si="7"/>
        <v>-0.20033423980967105</v>
      </c>
      <c r="M66" s="26">
        <f t="shared" si="8"/>
        <v>-1.5942371005250422E-2</v>
      </c>
    </row>
    <row r="67" spans="3:13" x14ac:dyDescent="0.25">
      <c r="C67" s="26">
        <v>45</v>
      </c>
      <c r="D67" s="26">
        <f t="shared" si="5"/>
        <v>0.90000000000000047</v>
      </c>
      <c r="E67" s="26">
        <v>0</v>
      </c>
      <c r="F67" s="26">
        <f t="shared" si="6"/>
        <v>0.89506626365670972</v>
      </c>
      <c r="G67" s="26">
        <f t="shared" si="0"/>
        <v>0</v>
      </c>
      <c r="H67" s="26">
        <f t="shared" si="1"/>
        <v>-3450.5172007303922</v>
      </c>
      <c r="I67" s="26">
        <f t="shared" si="2"/>
        <v>-3.485321480534868E-3</v>
      </c>
      <c r="J67" s="26">
        <f t="shared" si="3"/>
        <v>1.9154581800062576E-2</v>
      </c>
      <c r="K67" s="26">
        <f t="shared" si="4"/>
        <v>0.12532565269284213</v>
      </c>
      <c r="L67" s="26">
        <f t="shared" si="7"/>
        <v>-0.18384336492677469</v>
      </c>
      <c r="M67" s="26">
        <f t="shared" si="8"/>
        <v>-1.978414705261488E-2</v>
      </c>
    </row>
    <row r="68" spans="3:13" x14ac:dyDescent="0.25">
      <c r="C68" s="26">
        <v>46</v>
      </c>
      <c r="D68" s="26">
        <f t="shared" si="5"/>
        <v>0.92000000000000048</v>
      </c>
      <c r="E68" s="26">
        <v>0</v>
      </c>
      <c r="F68" s="26">
        <f t="shared" si="6"/>
        <v>1.0203919163495518</v>
      </c>
      <c r="G68" s="26">
        <f t="shared" si="0"/>
        <v>0</v>
      </c>
      <c r="H68" s="26">
        <f t="shared" si="1"/>
        <v>-3048.1667743335138</v>
      </c>
      <c r="I68" s="26">
        <f t="shared" si="2"/>
        <v>-3.0789126721607013E-3</v>
      </c>
      <c r="J68" s="26">
        <f t="shared" si="3"/>
        <v>2.1486299037354106E-2</v>
      </c>
      <c r="K68" s="26">
        <f t="shared" si="4"/>
        <v>0.10784607103630783</v>
      </c>
      <c r="L68" s="26">
        <f t="shared" si="7"/>
        <v>-0.16468878312671212</v>
      </c>
      <c r="M68" s="26">
        <f t="shared" si="8"/>
        <v>-2.3269468533149748E-2</v>
      </c>
    </row>
    <row r="69" spans="3:13" x14ac:dyDescent="0.25">
      <c r="C69" s="26">
        <v>47</v>
      </c>
      <c r="D69" s="26">
        <f t="shared" si="5"/>
        <v>0.9400000000000005</v>
      </c>
      <c r="E69" s="26">
        <v>0</v>
      </c>
      <c r="F69" s="26">
        <f t="shared" si="6"/>
        <v>1.1282379873858597</v>
      </c>
      <c r="G69" s="26">
        <f t="shared" si="0"/>
        <v>0</v>
      </c>
      <c r="H69" s="26">
        <f t="shared" si="1"/>
        <v>-2603.2537917216036</v>
      </c>
      <c r="I69" s="26">
        <f t="shared" si="2"/>
        <v>-2.6295119924776996E-3</v>
      </c>
      <c r="J69" s="26">
        <f t="shared" si="3"/>
        <v>2.3453768930946084E-2</v>
      </c>
      <c r="K69" s="26">
        <f t="shared" si="4"/>
        <v>8.8900918322886824E-2</v>
      </c>
      <c r="L69" s="26">
        <f t="shared" si="7"/>
        <v>-0.14320248408935801</v>
      </c>
      <c r="M69" s="26">
        <f t="shared" si="8"/>
        <v>-2.634838120531045E-2</v>
      </c>
    </row>
    <row r="70" spans="3:13" x14ac:dyDescent="0.25">
      <c r="C70" s="26">
        <v>48</v>
      </c>
      <c r="D70" s="26">
        <f t="shared" si="5"/>
        <v>0.96000000000000052</v>
      </c>
      <c r="E70" s="26">
        <v>0</v>
      </c>
      <c r="F70" s="26">
        <f t="shared" si="6"/>
        <v>1.2171389057087465</v>
      </c>
      <c r="G70" s="26">
        <f t="shared" si="0"/>
        <v>0</v>
      </c>
      <c r="H70" s="26">
        <f t="shared" si="1"/>
        <v>-2123.2495700451623</v>
      </c>
      <c r="I70" s="26">
        <f t="shared" si="2"/>
        <v>-2.1446661194583754E-3</v>
      </c>
      <c r="J70" s="26">
        <f t="shared" si="3"/>
        <v>2.5030818370986307E-2</v>
      </c>
      <c r="K70" s="26">
        <f t="shared" si="4"/>
        <v>6.8804025681137304E-2</v>
      </c>
      <c r="L70" s="26">
        <f t="shared" si="7"/>
        <v>-0.11974871515841193</v>
      </c>
      <c r="M70" s="26">
        <f t="shared" si="8"/>
        <v>-2.8977893197788148E-2</v>
      </c>
    </row>
    <row r="71" spans="3:13" x14ac:dyDescent="0.25">
      <c r="C71" s="26">
        <v>49</v>
      </c>
      <c r="D71" s="26">
        <f t="shared" si="5"/>
        <v>0.98000000000000054</v>
      </c>
      <c r="E71" s="26">
        <v>0</v>
      </c>
      <c r="F71" s="26">
        <f t="shared" si="6"/>
        <v>1.2859429313898838</v>
      </c>
      <c r="G71" s="26">
        <f t="shared" si="0"/>
        <v>0</v>
      </c>
      <c r="H71" s="26">
        <f t="shared" si="1"/>
        <v>-1616.0801288671341</v>
      </c>
      <c r="I71" s="26">
        <f t="shared" si="2"/>
        <v>-1.6323810199276507E-3</v>
      </c>
      <c r="J71" s="26">
        <f t="shared" si="3"/>
        <v>2.619769158208618E-2</v>
      </c>
      <c r="K71" s="26">
        <f t="shared" si="4"/>
        <v>4.7883295428851724E-2</v>
      </c>
      <c r="L71" s="26">
        <f t="shared" si="7"/>
        <v>-9.4717896787425621E-2</v>
      </c>
      <c r="M71" s="26">
        <f t="shared" si="8"/>
        <v>-3.1122559317246522E-2</v>
      </c>
    </row>
    <row r="72" spans="3:13" x14ac:dyDescent="0.25">
      <c r="C72" s="26">
        <v>50</v>
      </c>
      <c r="D72" s="26">
        <f t="shared" si="5"/>
        <v>1.0000000000000004</v>
      </c>
      <c r="E72" s="26">
        <v>0</v>
      </c>
      <c r="F72" s="26">
        <f t="shared" si="6"/>
        <v>1.3338262268187355</v>
      </c>
      <c r="G72" s="26">
        <f t="shared" si="0"/>
        <v>0</v>
      </c>
      <c r="H72" s="26">
        <f t="shared" si="1"/>
        <v>-1089.9968628603233</v>
      </c>
      <c r="I72" s="26">
        <f t="shared" si="2"/>
        <v>-1.1009913177765199E-3</v>
      </c>
      <c r="J72" s="26">
        <f t="shared" si="3"/>
        <v>2.6941278633026894E-2</v>
      </c>
      <c r="K72" s="26">
        <f t="shared" si="4"/>
        <v>2.6475409665216887E-2</v>
      </c>
      <c r="L72" s="26">
        <f t="shared" si="7"/>
        <v>-6.8520205205339441E-2</v>
      </c>
      <c r="M72" s="26">
        <f t="shared" si="8"/>
        <v>-3.2754940337174174E-2</v>
      </c>
    </row>
    <row r="73" spans="3:13" x14ac:dyDescent="0.25">
      <c r="C73" s="26">
        <v>51</v>
      </c>
      <c r="D73" s="26">
        <f t="shared" si="5"/>
        <v>1.0200000000000005</v>
      </c>
      <c r="E73" s="26">
        <v>0</v>
      </c>
      <c r="F73" s="26">
        <f t="shared" si="6"/>
        <v>1.3603016364839524</v>
      </c>
      <c r="G73" s="26">
        <f t="shared" si="0"/>
        <v>0</v>
      </c>
      <c r="H73" s="26">
        <f t="shared" si="1"/>
        <v>-553.44374471449032</v>
      </c>
      <c r="I73" s="26">
        <f t="shared" si="2"/>
        <v>-5.5902615738671305E-4</v>
      </c>
      <c r="J73" s="26">
        <f t="shared" si="3"/>
        <v>2.7255237405953793E-2</v>
      </c>
      <c r="K73" s="26">
        <f t="shared" si="4"/>
        <v>4.9204676274738901E-3</v>
      </c>
      <c r="L73" s="26">
        <f t="shared" si="7"/>
        <v>-4.1578926572312547E-2</v>
      </c>
      <c r="M73" s="26">
        <f t="shared" si="8"/>
        <v>-3.3855931654950697E-2</v>
      </c>
    </row>
    <row r="74" spans="3:13" x14ac:dyDescent="0.25">
      <c r="C74" s="26">
        <v>52</v>
      </c>
      <c r="D74" s="26">
        <f t="shared" si="5"/>
        <v>1.0400000000000005</v>
      </c>
      <c r="E74" s="26">
        <v>0</v>
      </c>
      <c r="F74" s="26">
        <f t="shared" si="6"/>
        <v>1.3652221041114263</v>
      </c>
      <c r="G74" s="26">
        <f t="shared" si="0"/>
        <v>0</v>
      </c>
      <c r="H74" s="26">
        <f t="shared" si="1"/>
        <v>-14.923173518140914</v>
      </c>
      <c r="I74" s="26">
        <f t="shared" si="2"/>
        <v>-1.5073698867380204E-5</v>
      </c>
      <c r="J74" s="26">
        <f t="shared" si="3"/>
        <v>2.7140008445979486E-2</v>
      </c>
      <c r="K74" s="26">
        <f t="shared" si="4"/>
        <v>-1.6443363624904173E-2</v>
      </c>
      <c r="L74" s="26">
        <f t="shared" si="7"/>
        <v>-1.4323689166358754E-2</v>
      </c>
      <c r="M74" s="26">
        <f t="shared" si="8"/>
        <v>-3.4414957812337409E-2</v>
      </c>
    </row>
    <row r="75" spans="3:13" x14ac:dyDescent="0.25">
      <c r="C75" s="26">
        <v>53</v>
      </c>
      <c r="D75" s="26">
        <f t="shared" si="5"/>
        <v>1.0600000000000005</v>
      </c>
      <c r="E75" s="26">
        <v>0</v>
      </c>
      <c r="F75" s="26">
        <f t="shared" si="6"/>
        <v>1.3487787404865221</v>
      </c>
      <c r="G75" s="26">
        <f t="shared" si="0"/>
        <v>0</v>
      </c>
      <c r="H75" s="26">
        <f t="shared" si="1"/>
        <v>517.13742127310866</v>
      </c>
      <c r="I75" s="26">
        <f t="shared" si="2"/>
        <v>5.2235362350028334E-4</v>
      </c>
      <c r="J75" s="26">
        <f t="shared" si="3"/>
        <v>2.6602723790786868E-2</v>
      </c>
      <c r="K75" s="26">
        <f t="shared" si="4"/>
        <v>-3.7285101894357187E-2</v>
      </c>
      <c r="L75" s="26">
        <f t="shared" si="7"/>
        <v>1.2816319279620732E-2</v>
      </c>
      <c r="M75" s="26">
        <f t="shared" si="8"/>
        <v>-3.4430031511204787E-2</v>
      </c>
    </row>
    <row r="76" spans="3:13" x14ac:dyDescent="0.25">
      <c r="C76" s="26">
        <v>54</v>
      </c>
      <c r="D76" s="26">
        <f t="shared" si="5"/>
        <v>1.0800000000000005</v>
      </c>
      <c r="E76" s="26">
        <v>0</v>
      </c>
      <c r="F76" s="26">
        <f t="shared" si="6"/>
        <v>1.3114936385921649</v>
      </c>
      <c r="G76" s="26">
        <f t="shared" si="0"/>
        <v>0</v>
      </c>
      <c r="H76" s="26">
        <f t="shared" si="1"/>
        <v>1034.5161481846151</v>
      </c>
      <c r="I76" s="26">
        <f t="shared" si="2"/>
        <v>1.0449509866129075E-3</v>
      </c>
      <c r="J76" s="26">
        <f t="shared" si="3"/>
        <v>2.5657012520475544E-2</v>
      </c>
      <c r="K76" s="26">
        <f t="shared" si="4"/>
        <v>-5.7286025136773944E-2</v>
      </c>
      <c r="L76" s="26">
        <f t="shared" si="7"/>
        <v>3.9419043070407597E-2</v>
      </c>
      <c r="M76" s="26">
        <f t="shared" si="8"/>
        <v>-3.3907677887704504E-2</v>
      </c>
    </row>
    <row r="77" spans="3:13" x14ac:dyDescent="0.25">
      <c r="C77" s="26">
        <v>55</v>
      </c>
      <c r="D77" s="26">
        <f t="shared" si="5"/>
        <v>1.1000000000000005</v>
      </c>
      <c r="E77" s="26">
        <v>0</v>
      </c>
      <c r="F77" s="26">
        <f t="shared" si="6"/>
        <v>1.254207613455391</v>
      </c>
      <c r="G77" s="26">
        <f t="shared" si="0"/>
        <v>0</v>
      </c>
      <c r="H77" s="26">
        <f t="shared" si="1"/>
        <v>1529.3223921653375</v>
      </c>
      <c r="I77" s="26">
        <f t="shared" si="2"/>
        <v>1.5447481852716306E-3</v>
      </c>
      <c r="J77" s="26">
        <f t="shared" si="3"/>
        <v>2.4322707345396766E-2</v>
      </c>
      <c r="K77" s="26">
        <f t="shared" si="4"/>
        <v>-7.6144492371105876E-2</v>
      </c>
      <c r="L77" s="26">
        <f t="shared" si="7"/>
        <v>6.5076055590883142E-2</v>
      </c>
      <c r="M77" s="26">
        <f t="shared" si="8"/>
        <v>-3.2862726901091599E-2</v>
      </c>
    </row>
    <row r="78" spans="3:13" x14ac:dyDescent="0.25">
      <c r="C78" s="26">
        <v>56</v>
      </c>
      <c r="D78" s="26">
        <f t="shared" si="5"/>
        <v>1.1200000000000006</v>
      </c>
      <c r="E78" s="26">
        <v>0</v>
      </c>
      <c r="F78" s="26">
        <f t="shared" si="6"/>
        <v>1.1780631210842851</v>
      </c>
      <c r="G78" s="26">
        <f t="shared" si="0"/>
        <v>0</v>
      </c>
      <c r="H78" s="26">
        <f t="shared" si="1"/>
        <v>1994.1158211520758</v>
      </c>
      <c r="I78" s="26">
        <f t="shared" si="2"/>
        <v>2.0142298391280528E-3</v>
      </c>
      <c r="J78" s="26">
        <f t="shared" si="3"/>
        <v>2.2625458040245461E-2</v>
      </c>
      <c r="K78" s="26">
        <f t="shared" si="4"/>
        <v>-9.3580438144026168E-2</v>
      </c>
      <c r="L78" s="26">
        <f t="shared" si="7"/>
        <v>8.9398762936279907E-2</v>
      </c>
      <c r="M78" s="26">
        <f t="shared" si="8"/>
        <v>-3.1317978715819969E-2</v>
      </c>
    </row>
    <row r="79" spans="3:13" x14ac:dyDescent="0.25">
      <c r="C79" s="26">
        <v>57</v>
      </c>
      <c r="D79" s="26">
        <f t="shared" si="5"/>
        <v>1.1400000000000006</v>
      </c>
      <c r="E79" s="26">
        <v>0</v>
      </c>
      <c r="F79" s="26">
        <f t="shared" si="6"/>
        <v>1.084482682940259</v>
      </c>
      <c r="G79" s="26">
        <f t="shared" si="0"/>
        <v>0</v>
      </c>
      <c r="H79" s="26">
        <f t="shared" si="1"/>
        <v>2422.0168874634614</v>
      </c>
      <c r="I79" s="26">
        <f t="shared" si="2"/>
        <v>2.446447008670972E-3</v>
      </c>
      <c r="J79" s="26">
        <f t="shared" si="3"/>
        <v>2.0596258914046456E-2</v>
      </c>
      <c r="K79" s="26">
        <f t="shared" si="4"/>
        <v>-0.10933947447587489</v>
      </c>
      <c r="L79" s="26">
        <f t="shared" si="7"/>
        <v>0.11202422097652537</v>
      </c>
      <c r="M79" s="26">
        <f t="shared" si="8"/>
        <v>-2.9303748876691918E-2</v>
      </c>
    </row>
    <row r="80" spans="3:13" x14ac:dyDescent="0.25">
      <c r="C80" s="26">
        <v>58</v>
      </c>
      <c r="D80" s="26">
        <f t="shared" si="5"/>
        <v>1.1600000000000006</v>
      </c>
      <c r="E80" s="26">
        <v>0</v>
      </c>
      <c r="F80" s="26">
        <f t="shared" si="6"/>
        <v>0.97514320846438407</v>
      </c>
      <c r="G80" s="26">
        <f t="shared" si="0"/>
        <v>0</v>
      </c>
      <c r="H80" s="26">
        <f t="shared" si="1"/>
        <v>2806.8072054837967</v>
      </c>
      <c r="I80" s="26">
        <f t="shared" si="2"/>
        <v>2.8351185853882927E-3</v>
      </c>
      <c r="J80" s="26">
        <f t="shared" si="3"/>
        <v>1.8270898757685616E-2</v>
      </c>
      <c r="K80" s="26">
        <f t="shared" si="4"/>
        <v>-0.1231965411602074</v>
      </c>
      <c r="L80" s="26">
        <f t="shared" si="7"/>
        <v>0.13262047989057182</v>
      </c>
      <c r="M80" s="26">
        <f t="shared" si="8"/>
        <v>-2.6857301868020947E-2</v>
      </c>
    </row>
    <row r="81" spans="3:13" x14ac:dyDescent="0.25">
      <c r="C81" s="26">
        <v>59</v>
      </c>
      <c r="D81" s="26">
        <f t="shared" si="5"/>
        <v>1.1800000000000006</v>
      </c>
      <c r="E81" s="26">
        <v>0</v>
      </c>
      <c r="F81" s="26">
        <f t="shared" si="6"/>
        <v>0.85194666730417667</v>
      </c>
      <c r="G81" s="26">
        <f t="shared" si="0"/>
        <v>0</v>
      </c>
      <c r="H81" s="26">
        <f t="shared" si="1"/>
        <v>3143.0183651808952</v>
      </c>
      <c r="I81" s="26">
        <f t="shared" si="2"/>
        <v>3.1747210011188369E-3</v>
      </c>
      <c r="J81" s="26">
        <f t="shared" si="3"/>
        <v>1.5689342815368823E-2</v>
      </c>
      <c r="K81" s="26">
        <f t="shared" si="4"/>
        <v>-0.13495905307147371</v>
      </c>
      <c r="L81" s="26">
        <f t="shared" si="7"/>
        <v>0.15089137864825744</v>
      </c>
      <c r="M81" s="26">
        <f t="shared" si="8"/>
        <v>-2.4022183282632656E-2</v>
      </c>
    </row>
    <row r="82" spans="3:13" x14ac:dyDescent="0.25">
      <c r="C82" s="26">
        <v>60</v>
      </c>
      <c r="D82" s="26">
        <f t="shared" si="5"/>
        <v>1.2000000000000006</v>
      </c>
      <c r="E82" s="26">
        <v>0</v>
      </c>
      <c r="F82" s="26">
        <f t="shared" si="6"/>
        <v>0.71698761423270296</v>
      </c>
      <c r="G82" s="26">
        <f t="shared" si="0"/>
        <v>0</v>
      </c>
      <c r="H82" s="26">
        <f t="shared" si="1"/>
        <v>3426.0079393494816</v>
      </c>
      <c r="I82" s="26">
        <f t="shared" si="2"/>
        <v>3.4605650019568597E-3</v>
      </c>
      <c r="J82" s="26">
        <f t="shared" si="3"/>
        <v>1.289505726843343E-2</v>
      </c>
      <c r="K82" s="26">
        <f t="shared" si="4"/>
        <v>-0.14446950162206829</v>
      </c>
      <c r="L82" s="26">
        <f t="shared" si="7"/>
        <v>0.16658072146362626</v>
      </c>
      <c r="M82" s="26">
        <f t="shared" si="8"/>
        <v>-2.084746228151382E-2</v>
      </c>
    </row>
    <row r="83" spans="3:13" x14ac:dyDescent="0.25">
      <c r="C83" s="26">
        <v>61</v>
      </c>
      <c r="D83" s="26">
        <f t="shared" si="5"/>
        <v>1.2200000000000006</v>
      </c>
      <c r="E83" s="26">
        <v>0</v>
      </c>
      <c r="F83" s="26">
        <f t="shared" si="6"/>
        <v>0.57251811261063468</v>
      </c>
      <c r="G83" s="26">
        <f t="shared" si="0"/>
        <v>0</v>
      </c>
      <c r="H83" s="26">
        <f t="shared" si="1"/>
        <v>3652.0216577356609</v>
      </c>
      <c r="I83" s="26">
        <f t="shared" si="2"/>
        <v>3.6888584495073213E-3</v>
      </c>
      <c r="J83" s="26">
        <f t="shared" si="3"/>
        <v>9.9342874866127362E-3</v>
      </c>
      <c r="K83" s="26">
        <f t="shared" si="4"/>
        <v>-0.15160747655999618</v>
      </c>
      <c r="L83" s="26">
        <f t="shared" si="7"/>
        <v>0.17947577873205969</v>
      </c>
      <c r="M83" s="26">
        <f t="shared" si="8"/>
        <v>-1.7386897279556959E-2</v>
      </c>
    </row>
    <row r="84" spans="3:13" x14ac:dyDescent="0.25">
      <c r="C84" s="26">
        <v>62</v>
      </c>
      <c r="D84" s="26">
        <f t="shared" si="5"/>
        <v>1.2400000000000007</v>
      </c>
      <c r="E84" s="26">
        <v>0</v>
      </c>
      <c r="F84" s="26">
        <f t="shared" si="6"/>
        <v>0.4209106360506385</v>
      </c>
      <c r="G84" s="26">
        <f t="shared" si="0"/>
        <v>0</v>
      </c>
      <c r="H84" s="26">
        <f t="shared" si="1"/>
        <v>3818.2409498092761</v>
      </c>
      <c r="I84" s="26">
        <f t="shared" si="2"/>
        <v>3.8567543432072105E-3</v>
      </c>
      <c r="J84" s="26">
        <f t="shared" si="3"/>
        <v>6.8553018833761858E-3</v>
      </c>
      <c r="K84" s="26">
        <f t="shared" si="4"/>
        <v>-0.1562910837636613</v>
      </c>
      <c r="L84" s="26">
        <f t="shared" si="7"/>
        <v>0.18941006621867243</v>
      </c>
      <c r="M84" s="26">
        <f t="shared" si="8"/>
        <v>-1.3698038830049638E-2</v>
      </c>
    </row>
    <row r="85" spans="3:13" x14ac:dyDescent="0.25">
      <c r="C85" s="26">
        <v>63</v>
      </c>
      <c r="D85" s="26">
        <f t="shared" si="5"/>
        <v>1.2600000000000007</v>
      </c>
      <c r="E85" s="26">
        <v>0</v>
      </c>
      <c r="F85" s="26">
        <f t="shared" si="6"/>
        <v>0.2646195522869772</v>
      </c>
      <c r="G85" s="26">
        <f t="shared" si="0"/>
        <v>0</v>
      </c>
      <c r="H85" s="26">
        <f t="shared" si="1"/>
        <v>3922.8152961765159</v>
      </c>
      <c r="I85" s="26">
        <f t="shared" si="2"/>
        <v>3.9623834980566583E-3</v>
      </c>
      <c r="J85" s="26">
        <f t="shared" si="3"/>
        <v>3.7076136015685712E-3</v>
      </c>
      <c r="K85" s="26">
        <f t="shared" si="4"/>
        <v>-0.15847774441709905</v>
      </c>
      <c r="L85" s="26">
        <f t="shared" si="7"/>
        <v>0.19626536810204862</v>
      </c>
      <c r="M85" s="26">
        <f t="shared" si="8"/>
        <v>-9.8412844868424262E-3</v>
      </c>
    </row>
    <row r="86" spans="3:13" x14ac:dyDescent="0.25">
      <c r="C86" s="26">
        <v>64</v>
      </c>
      <c r="D86" s="26">
        <f t="shared" si="5"/>
        <v>1.2800000000000007</v>
      </c>
      <c r="E86" s="26">
        <v>0</v>
      </c>
      <c r="F86" s="26">
        <f t="shared" si="6"/>
        <v>0.10614180786987815</v>
      </c>
      <c r="G86" s="26">
        <f t="shared" si="0"/>
        <v>0</v>
      </c>
      <c r="H86" s="26">
        <f t="shared" si="1"/>
        <v>3964.8790726282691</v>
      </c>
      <c r="I86" s="26">
        <f t="shared" si="2"/>
        <v>4.0048715585678995E-3</v>
      </c>
      <c r="J86" s="26">
        <f t="shared" si="3"/>
        <v>5.411924495555831E-4</v>
      </c>
      <c r="K86" s="26">
        <f t="shared" si="4"/>
        <v>-0.1581643707841982</v>
      </c>
      <c r="L86" s="26">
        <f t="shared" si="7"/>
        <v>0.19997298170361719</v>
      </c>
      <c r="M86" s="26">
        <f t="shared" si="8"/>
        <v>-5.8789009887857679E-3</v>
      </c>
    </row>
    <row r="87" spans="3:13" x14ac:dyDescent="0.25">
      <c r="C87" s="26">
        <v>65</v>
      </c>
      <c r="D87" s="26">
        <f t="shared" si="5"/>
        <v>1.3000000000000007</v>
      </c>
      <c r="E87" s="26">
        <v>0</v>
      </c>
      <c r="F87" s="26">
        <f t="shared" si="6"/>
        <v>-5.2022562914320059E-2</v>
      </c>
      <c r="G87" s="26">
        <f t="shared" ref="G87:G150" si="9">E88-E87</f>
        <v>0</v>
      </c>
      <c r="H87" s="26">
        <f t="shared" ref="H87:H150" si="10">G87+$D$14*L87+$D$15*F87</f>
        <v>3944.5528167211796</v>
      </c>
      <c r="I87" s="26">
        <f t="shared" ref="I87:I150" si="11">H87/$D$13</f>
        <v>3.9843402781219329E-3</v>
      </c>
      <c r="J87" s="26">
        <f t="shared" ref="J87:J150" si="12">($D$10*I87)/($D$9*$J$7)-($D$10*L87)/$D$9+$J$7*(1-$D$10/(2*$D$9))*F87</f>
        <v>-2.594320494152258E-3</v>
      </c>
      <c r="K87" s="26">
        <f t="shared" ref="K87:K150" si="13">I87/($D$9*$J$7^2)-L87/($D$9*$J$7)-F87/(2*$D$9)</f>
        <v>-0.15538692358659123</v>
      </c>
      <c r="L87" s="26">
        <f t="shared" si="7"/>
        <v>0.20051417415317277</v>
      </c>
      <c r="M87" s="26">
        <f t="shared" si="8"/>
        <v>-1.8740294302178684E-3</v>
      </c>
    </row>
    <row r="88" spans="3:13" x14ac:dyDescent="0.25">
      <c r="C88" s="26">
        <v>66</v>
      </c>
      <c r="D88" s="26">
        <f t="shared" ref="D88:D151" si="14">D87+$J$7</f>
        <v>1.3200000000000007</v>
      </c>
      <c r="E88" s="26">
        <v>0</v>
      </c>
      <c r="F88" s="26">
        <f t="shared" ref="F88:F151" si="15">F87+K87</f>
        <v>-0.20740948650091129</v>
      </c>
      <c r="G88" s="26">
        <f t="shared" si="9"/>
        <v>0</v>
      </c>
      <c r="H88" s="26">
        <f t="shared" si="10"/>
        <v>3862.9290907275799</v>
      </c>
      <c r="I88" s="26">
        <f t="shared" si="11"/>
        <v>3.9018932393224842E-3</v>
      </c>
      <c r="J88" s="26">
        <f t="shared" si="12"/>
        <v>-5.6503833857926011E-3</v>
      </c>
      <c r="K88" s="26">
        <f t="shared" si="13"/>
        <v>-0.15021936557744109</v>
      </c>
      <c r="L88" s="26">
        <f t="shared" ref="L88:L151" si="16">L87+J87</f>
        <v>0.19791985365902051</v>
      </c>
      <c r="M88" s="26">
        <f t="shared" ref="M88:M151" si="17">M87+I87</f>
        <v>2.1103108479040645E-3</v>
      </c>
    </row>
    <row r="89" spans="3:13" x14ac:dyDescent="0.25">
      <c r="C89" s="26">
        <v>67</v>
      </c>
      <c r="D89" s="26">
        <f t="shared" si="14"/>
        <v>1.3400000000000007</v>
      </c>
      <c r="E89" s="26">
        <v>0</v>
      </c>
      <c r="F89" s="26">
        <f t="shared" si="15"/>
        <v>-0.35762885207835238</v>
      </c>
      <c r="G89" s="26">
        <f t="shared" si="9"/>
        <v>0</v>
      </c>
      <c r="H89" s="26">
        <f t="shared" si="10"/>
        <v>3722.0433529855177</v>
      </c>
      <c r="I89" s="26">
        <f t="shared" si="11"/>
        <v>3.7595864315345178E-3</v>
      </c>
      <c r="J89" s="26">
        <f t="shared" si="12"/>
        <v>-8.5802973930040327E-3</v>
      </c>
      <c r="K89" s="26">
        <f t="shared" si="13"/>
        <v>-0.14277203514370118</v>
      </c>
      <c r="L89" s="26">
        <f t="shared" si="16"/>
        <v>0.19226947027322791</v>
      </c>
      <c r="M89" s="26">
        <f t="shared" si="17"/>
        <v>6.0122040872265491E-3</v>
      </c>
    </row>
    <row r="90" spans="3:13" x14ac:dyDescent="0.25">
      <c r="C90" s="26">
        <v>68</v>
      </c>
      <c r="D90" s="26">
        <f t="shared" si="14"/>
        <v>1.3600000000000008</v>
      </c>
      <c r="E90" s="26">
        <v>0</v>
      </c>
      <c r="F90" s="26">
        <f t="shared" si="15"/>
        <v>-0.50040088722205356</v>
      </c>
      <c r="G90" s="26">
        <f t="shared" si="9"/>
        <v>0</v>
      </c>
      <c r="H90" s="26">
        <f t="shared" si="10"/>
        <v>3524.8304784854658</v>
      </c>
      <c r="I90" s="26">
        <f t="shared" si="11"/>
        <v>3.560384332907807E-3</v>
      </c>
      <c r="J90" s="26">
        <f t="shared" si="12"/>
        <v>-1.1339912469667091E-2</v>
      </c>
      <c r="K90" s="26">
        <f t="shared" si="13"/>
        <v>-0.13318947252260127</v>
      </c>
      <c r="L90" s="26">
        <f t="shared" si="16"/>
        <v>0.18368917288022388</v>
      </c>
      <c r="M90" s="26">
        <f t="shared" si="17"/>
        <v>9.7717905187610678E-3</v>
      </c>
    </row>
    <row r="91" spans="3:13" x14ac:dyDescent="0.25">
      <c r="C91" s="26">
        <v>69</v>
      </c>
      <c r="D91" s="26">
        <f t="shared" si="14"/>
        <v>1.3800000000000008</v>
      </c>
      <c r="E91" s="26">
        <v>0</v>
      </c>
      <c r="F91" s="26">
        <f t="shared" si="15"/>
        <v>-0.63359035974465483</v>
      </c>
      <c r="G91" s="26">
        <f t="shared" si="9"/>
        <v>0</v>
      </c>
      <c r="H91" s="26">
        <f t="shared" si="10"/>
        <v>3275.0677854926107</v>
      </c>
      <c r="I91" s="26">
        <f t="shared" si="11"/>
        <v>3.3081023623267101E-3</v>
      </c>
      <c r="J91" s="26">
        <f t="shared" si="12"/>
        <v>-1.3888284588442545E-2</v>
      </c>
      <c r="K91" s="26">
        <f t="shared" si="13"/>
        <v>-0.1216477393549491</v>
      </c>
      <c r="L91" s="26">
        <f t="shared" si="16"/>
        <v>0.17234926041055679</v>
      </c>
      <c r="M91" s="26">
        <f t="shared" si="17"/>
        <v>1.3332174851668875E-2</v>
      </c>
    </row>
    <row r="92" spans="3:13" x14ac:dyDescent="0.25">
      <c r="C92" s="26">
        <v>70</v>
      </c>
      <c r="D92" s="26">
        <f t="shared" si="14"/>
        <v>1.4000000000000008</v>
      </c>
      <c r="E92" s="26">
        <v>0</v>
      </c>
      <c r="F92" s="26">
        <f t="shared" si="15"/>
        <v>-0.75523809909960393</v>
      </c>
      <c r="G92" s="26">
        <f t="shared" si="9"/>
        <v>0</v>
      </c>
      <c r="H92" s="26">
        <f t="shared" si="10"/>
        <v>2977.3056249125252</v>
      </c>
      <c r="I92" s="26">
        <f t="shared" si="11"/>
        <v>3.0073367686526465E-3</v>
      </c>
      <c r="J92" s="26">
        <f t="shared" si="12"/>
        <v>-1.618827477896384E-2</v>
      </c>
      <c r="K92" s="26">
        <f t="shared" si="13"/>
        <v>-0.10835127969717728</v>
      </c>
      <c r="L92" s="26">
        <f t="shared" si="16"/>
        <v>0.15846097582211424</v>
      </c>
      <c r="M92" s="26">
        <f t="shared" si="17"/>
        <v>1.6640277213995584E-2</v>
      </c>
    </row>
    <row r="93" spans="3:13" x14ac:dyDescent="0.25">
      <c r="C93" s="26">
        <v>71</v>
      </c>
      <c r="D93" s="26">
        <f t="shared" si="14"/>
        <v>1.4200000000000008</v>
      </c>
      <c r="E93" s="26">
        <v>0</v>
      </c>
      <c r="F93" s="26">
        <f t="shared" si="15"/>
        <v>-0.86358937879678122</v>
      </c>
      <c r="G93" s="26">
        <f t="shared" si="9"/>
        <v>0</v>
      </c>
      <c r="H93" s="26">
        <f t="shared" si="10"/>
        <v>2636.786770043761</v>
      </c>
      <c r="I93" s="26">
        <f t="shared" si="11"/>
        <v>2.6633832073865212E-3</v>
      </c>
      <c r="J93" s="26">
        <f t="shared" si="12"/>
        <v>-1.8207081347648701E-2</v>
      </c>
      <c r="K93" s="26">
        <f t="shared" si="13"/>
        <v>-9.352937717130505E-2</v>
      </c>
      <c r="L93" s="26">
        <f t="shared" si="16"/>
        <v>0.1422727010431504</v>
      </c>
      <c r="M93" s="26">
        <f t="shared" si="17"/>
        <v>1.9647613982648231E-2</v>
      </c>
    </row>
    <row r="94" spans="3:13" x14ac:dyDescent="0.25">
      <c r="C94" s="26">
        <v>72</v>
      </c>
      <c r="D94" s="26">
        <f t="shared" si="14"/>
        <v>1.4400000000000008</v>
      </c>
      <c r="E94" s="26">
        <v>0</v>
      </c>
      <c r="F94" s="26">
        <f t="shared" si="15"/>
        <v>-0.95711875596808627</v>
      </c>
      <c r="G94" s="26">
        <f t="shared" si="9"/>
        <v>0</v>
      </c>
      <c r="H94" s="26">
        <f t="shared" si="10"/>
        <v>2259.3560037359925</v>
      </c>
      <c r="I94" s="26">
        <f t="shared" si="11"/>
        <v>2.2821454158610224E-3</v>
      </c>
      <c r="J94" s="26">
        <f t="shared" si="12"/>
        <v>-1.9916697804901157E-2</v>
      </c>
      <c r="K94" s="26">
        <f t="shared" si="13"/>
        <v>-7.7432268553944361E-2</v>
      </c>
      <c r="L94" s="26">
        <f t="shared" si="16"/>
        <v>0.1240656196955017</v>
      </c>
      <c r="M94" s="26">
        <f t="shared" si="17"/>
        <v>2.2310997190034751E-2</v>
      </c>
    </row>
    <row r="95" spans="3:13" x14ac:dyDescent="0.25">
      <c r="C95" s="26">
        <v>73</v>
      </c>
      <c r="D95" s="26">
        <f t="shared" si="14"/>
        <v>1.4600000000000009</v>
      </c>
      <c r="E95" s="26">
        <v>0</v>
      </c>
      <c r="F95" s="26">
        <f t="shared" si="15"/>
        <v>-1.0345510245220306</v>
      </c>
      <c r="G95" s="26">
        <f t="shared" si="9"/>
        <v>0</v>
      </c>
      <c r="H95" s="26">
        <f t="shared" si="10"/>
        <v>1851.3614355678187</v>
      </c>
      <c r="I95" s="26">
        <f t="shared" si="11"/>
        <v>1.8700355350358864E-3</v>
      </c>
      <c r="J95" s="26">
        <f t="shared" si="12"/>
        <v>-2.1294290277612454E-2</v>
      </c>
      <c r="K95" s="26">
        <f t="shared" si="13"/>
        <v>-6.0326978717186286E-2</v>
      </c>
      <c r="L95" s="26">
        <f t="shared" si="16"/>
        <v>0.10414892189060054</v>
      </c>
      <c r="M95" s="26">
        <f t="shared" si="17"/>
        <v>2.4593142605895773E-2</v>
      </c>
    </row>
    <row r="96" spans="3:13" x14ac:dyDescent="0.25">
      <c r="C96" s="26">
        <v>74</v>
      </c>
      <c r="D96" s="26">
        <f t="shared" si="14"/>
        <v>1.4800000000000009</v>
      </c>
      <c r="E96" s="26">
        <v>0</v>
      </c>
      <c r="F96" s="26">
        <f t="shared" si="15"/>
        <v>-1.0948780032392169</v>
      </c>
      <c r="G96" s="26">
        <f t="shared" si="9"/>
        <v>0</v>
      </c>
      <c r="H96" s="26">
        <f t="shared" si="10"/>
        <v>1419.5491916539966</v>
      </c>
      <c r="I96" s="26">
        <f t="shared" si="11"/>
        <v>1.4338677370744003E-3</v>
      </c>
      <c r="J96" s="26">
        <f t="shared" si="12"/>
        <v>-2.2322489518536159E-2</v>
      </c>
      <c r="K96" s="26">
        <f t="shared" si="13"/>
        <v>-4.2492945375181002E-2</v>
      </c>
      <c r="L96" s="26">
        <f t="shared" si="16"/>
        <v>8.2854631612988089E-2</v>
      </c>
      <c r="M96" s="26">
        <f t="shared" si="17"/>
        <v>2.6463178140931659E-2</v>
      </c>
    </row>
    <row r="97" spans="3:13" x14ac:dyDescent="0.25">
      <c r="C97" s="26">
        <v>75</v>
      </c>
      <c r="D97" s="26">
        <f t="shared" si="14"/>
        <v>1.5000000000000009</v>
      </c>
      <c r="E97" s="26">
        <v>0</v>
      </c>
      <c r="F97" s="26">
        <f t="shared" si="15"/>
        <v>-1.1373709486143979</v>
      </c>
      <c r="G97" s="26">
        <f t="shared" si="9"/>
        <v>0</v>
      </c>
      <c r="H97" s="26">
        <f t="shared" si="10"/>
        <v>970.9532026895248</v>
      </c>
      <c r="I97" s="26">
        <f t="shared" si="11"/>
        <v>9.8074690171421155E-4</v>
      </c>
      <c r="J97" s="26">
        <f t="shared" si="12"/>
        <v>-2.2989594017482712E-2</v>
      </c>
      <c r="K97" s="26">
        <f t="shared" si="13"/>
        <v>-2.4217504519474353E-2</v>
      </c>
      <c r="L97" s="26">
        <f t="shared" si="16"/>
        <v>6.053214209445193E-2</v>
      </c>
      <c r="M97" s="26">
        <f t="shared" si="17"/>
        <v>2.7897045878006059E-2</v>
      </c>
    </row>
    <row r="98" spans="3:13" x14ac:dyDescent="0.25">
      <c r="C98" s="26">
        <v>76</v>
      </c>
      <c r="D98" s="26">
        <f t="shared" si="14"/>
        <v>1.5200000000000009</v>
      </c>
      <c r="E98" s="26">
        <v>0</v>
      </c>
      <c r="F98" s="26">
        <f t="shared" si="15"/>
        <v>-1.1615884531338723</v>
      </c>
      <c r="G98" s="26">
        <f t="shared" si="9"/>
        <v>0</v>
      </c>
      <c r="H98" s="26">
        <f t="shared" si="10"/>
        <v>512.78187087802303</v>
      </c>
      <c r="I98" s="26">
        <f t="shared" si="11"/>
        <v>5.1795414004072234E-4</v>
      </c>
      <c r="J98" s="26">
        <f t="shared" si="12"/>
        <v>-2.3289682149866202E-2</v>
      </c>
      <c r="K98" s="26">
        <f t="shared" si="13"/>
        <v>-5.7913087188756762E-3</v>
      </c>
      <c r="L98" s="26">
        <f t="shared" si="16"/>
        <v>3.7542548076969218E-2</v>
      </c>
      <c r="M98" s="26">
        <f t="shared" si="17"/>
        <v>2.887779277972027E-2</v>
      </c>
    </row>
    <row r="99" spans="3:13" x14ac:dyDescent="0.25">
      <c r="C99" s="26">
        <v>77</v>
      </c>
      <c r="D99" s="26">
        <f t="shared" si="14"/>
        <v>1.5400000000000009</v>
      </c>
      <c r="E99" s="26">
        <v>0</v>
      </c>
      <c r="F99" s="26">
        <f t="shared" si="15"/>
        <v>-1.1673797618527479</v>
      </c>
      <c r="G99" s="26">
        <f t="shared" si="9"/>
        <v>0</v>
      </c>
      <c r="H99" s="26">
        <f t="shared" si="10"/>
        <v>52.303422962970899</v>
      </c>
      <c r="I99" s="26">
        <f t="shared" si="11"/>
        <v>5.2830991110479264E-5</v>
      </c>
      <c r="J99" s="26">
        <f t="shared" si="12"/>
        <v>-2.3222632743158104E-2</v>
      </c>
      <c r="K99" s="26">
        <f t="shared" si="13"/>
        <v>1.249624938968541E-2</v>
      </c>
      <c r="L99" s="26">
        <f t="shared" si="16"/>
        <v>1.4252865927103016E-2</v>
      </c>
      <c r="M99" s="26">
        <f t="shared" si="17"/>
        <v>2.9395746919760993E-2</v>
      </c>
    </row>
    <row r="100" spans="3:13" x14ac:dyDescent="0.25">
      <c r="C100" s="26">
        <v>78</v>
      </c>
      <c r="D100" s="26">
        <f t="shared" si="14"/>
        <v>1.5600000000000009</v>
      </c>
      <c r="E100" s="26">
        <v>0</v>
      </c>
      <c r="F100" s="26">
        <f t="shared" si="15"/>
        <v>-1.1548835124630625</v>
      </c>
      <c r="G100" s="26">
        <f t="shared" si="9"/>
        <v>0</v>
      </c>
      <c r="H100" s="26">
        <f t="shared" si="10"/>
        <v>-403.26824537826531</v>
      </c>
      <c r="I100" s="26">
        <f t="shared" si="11"/>
        <v>-4.073358851064296E-4</v>
      </c>
      <c r="J100" s="26">
        <f t="shared" si="12"/>
        <v>-2.2794054878532782E-2</v>
      </c>
      <c r="K100" s="26">
        <f t="shared" si="13"/>
        <v>3.0361537072846723E-2</v>
      </c>
      <c r="L100" s="26">
        <f t="shared" si="16"/>
        <v>-8.9697668160550886E-3</v>
      </c>
      <c r="M100" s="26">
        <f t="shared" si="17"/>
        <v>2.9448577910871472E-2</v>
      </c>
    </row>
    <row r="101" spans="3:13" x14ac:dyDescent="0.25">
      <c r="C101" s="26">
        <v>79</v>
      </c>
      <c r="D101" s="26">
        <f t="shared" si="14"/>
        <v>1.580000000000001</v>
      </c>
      <c r="E101" s="26">
        <v>0</v>
      </c>
      <c r="F101" s="26">
        <f t="shared" si="15"/>
        <v>-1.1245219753902158</v>
      </c>
      <c r="G101" s="26">
        <f t="shared" si="9"/>
        <v>0</v>
      </c>
      <c r="H101" s="26">
        <f t="shared" si="10"/>
        <v>-846.88545862094588</v>
      </c>
      <c r="I101" s="26">
        <f t="shared" si="11"/>
        <v>-8.5542772540284919E-4</v>
      </c>
      <c r="J101" s="26">
        <f t="shared" si="12"/>
        <v>-2.2015129151109175E-2</v>
      </c>
      <c r="K101" s="26">
        <f t="shared" si="13"/>
        <v>4.7531035669513777E-2</v>
      </c>
      <c r="L101" s="26">
        <f t="shared" si="16"/>
        <v>-3.1763821694587871E-2</v>
      </c>
      <c r="M101" s="26">
        <f t="shared" si="17"/>
        <v>2.9041242025765041E-2</v>
      </c>
    </row>
    <row r="102" spans="3:13" x14ac:dyDescent="0.25">
      <c r="C102" s="26">
        <v>80</v>
      </c>
      <c r="D102" s="26">
        <f t="shared" si="14"/>
        <v>1.600000000000001</v>
      </c>
      <c r="E102" s="26">
        <v>0</v>
      </c>
      <c r="F102" s="26">
        <f t="shared" si="15"/>
        <v>-1.076990939720702</v>
      </c>
      <c r="G102" s="26">
        <f t="shared" si="9"/>
        <v>0</v>
      </c>
      <c r="H102" s="26">
        <f t="shared" si="10"/>
        <v>-1271.7746662316742</v>
      </c>
      <c r="I102" s="26">
        <f t="shared" si="11"/>
        <v>-1.2846026565753832E-3</v>
      </c>
      <c r="J102" s="26">
        <f t="shared" si="12"/>
        <v>-2.0902363966144227E-2</v>
      </c>
      <c r="K102" s="26">
        <f t="shared" si="13"/>
        <v>6.3745482826981892E-2</v>
      </c>
      <c r="L102" s="26">
        <f t="shared" si="16"/>
        <v>-5.3778950845697046E-2</v>
      </c>
      <c r="M102" s="26">
        <f t="shared" si="17"/>
        <v>2.8185814300362193E-2</v>
      </c>
    </row>
    <row r="103" spans="3:13" x14ac:dyDescent="0.25">
      <c r="C103" s="26">
        <v>81</v>
      </c>
      <c r="D103" s="26">
        <f t="shared" si="14"/>
        <v>1.620000000000001</v>
      </c>
      <c r="E103" s="26">
        <v>0</v>
      </c>
      <c r="F103" s="26">
        <f t="shared" si="15"/>
        <v>-1.0132454568937201</v>
      </c>
      <c r="G103" s="26">
        <f t="shared" si="9"/>
        <v>0</v>
      </c>
      <c r="H103" s="26">
        <f t="shared" si="10"/>
        <v>-1671.5387290487129</v>
      </c>
      <c r="I103" s="26">
        <f t="shared" si="11"/>
        <v>-1.6883990135351992E-3</v>
      </c>
      <c r="J103" s="26">
        <f t="shared" si="12"/>
        <v>-1.9477271729837375E-2</v>
      </c>
      <c r="K103" s="26">
        <f t="shared" si="13"/>
        <v>7.8763740803704074E-2</v>
      </c>
      <c r="L103" s="26">
        <f t="shared" si="16"/>
        <v>-7.4681314811841273E-2</v>
      </c>
      <c r="M103" s="26">
        <f t="shared" si="17"/>
        <v>2.690121164378681E-2</v>
      </c>
    </row>
    <row r="104" spans="3:13" x14ac:dyDescent="0.25">
      <c r="C104" s="26">
        <v>82</v>
      </c>
      <c r="D104" s="26">
        <f t="shared" si="14"/>
        <v>1.640000000000001</v>
      </c>
      <c r="E104" s="26">
        <v>0</v>
      </c>
      <c r="F104" s="26">
        <f t="shared" si="15"/>
        <v>-0.93448171609001607</v>
      </c>
      <c r="G104" s="26">
        <f t="shared" si="9"/>
        <v>0</v>
      </c>
      <c r="H104" s="26">
        <f t="shared" si="10"/>
        <v>-2040.2520609729793</v>
      </c>
      <c r="I104" s="26">
        <f t="shared" si="11"/>
        <v>-2.0608314406632849E-3</v>
      </c>
      <c r="J104" s="26">
        <f t="shared" si="12"/>
        <v>-1.7765970982971196E-2</v>
      </c>
      <c r="K104" s="26">
        <f t="shared" si="13"/>
        <v>9.2366333882915264E-2</v>
      </c>
      <c r="L104" s="26">
        <f t="shared" si="16"/>
        <v>-9.4158586541678649E-2</v>
      </c>
      <c r="M104" s="26">
        <f t="shared" si="17"/>
        <v>2.5212812630251609E-2</v>
      </c>
    </row>
    <row r="105" spans="3:13" x14ac:dyDescent="0.25">
      <c r="C105" s="26">
        <v>83</v>
      </c>
      <c r="D105" s="26">
        <f t="shared" si="14"/>
        <v>1.660000000000001</v>
      </c>
      <c r="E105" s="26">
        <v>0</v>
      </c>
      <c r="F105" s="26">
        <f t="shared" si="15"/>
        <v>-0.8421153822071008</v>
      </c>
      <c r="G105" s="26">
        <f t="shared" si="9"/>
        <v>0</v>
      </c>
      <c r="H105" s="26">
        <f t="shared" si="10"/>
        <v>-2372.5472301915306</v>
      </c>
      <c r="I105" s="26">
        <f t="shared" si="11"/>
        <v>-2.3964783665531872E-3</v>
      </c>
      <c r="J105" s="26">
        <f t="shared" si="12"/>
        <v>-1.5798721606019028E-2</v>
      </c>
      <c r="K105" s="26">
        <f t="shared" si="13"/>
        <v>0.10435860381229656</v>
      </c>
      <c r="L105" s="26">
        <f t="shared" si="16"/>
        <v>-0.11192455752464985</v>
      </c>
      <c r="M105" s="26">
        <f t="shared" si="17"/>
        <v>2.3151981189588323E-2</v>
      </c>
    </row>
    <row r="106" spans="3:13" x14ac:dyDescent="0.25">
      <c r="C106" s="26">
        <v>84</v>
      </c>
      <c r="D106" s="26">
        <f t="shared" si="14"/>
        <v>1.680000000000001</v>
      </c>
      <c r="E106" s="26">
        <v>0</v>
      </c>
      <c r="F106" s="26">
        <f t="shared" si="15"/>
        <v>-0.73775677839480425</v>
      </c>
      <c r="G106" s="26">
        <f t="shared" si="9"/>
        <v>0</v>
      </c>
      <c r="H106" s="26">
        <f t="shared" si="10"/>
        <v>-2663.6917747662474</v>
      </c>
      <c r="I106" s="26">
        <f t="shared" si="11"/>
        <v>-2.6905595944143341E-3</v>
      </c>
      <c r="J106" s="26">
        <f t="shared" si="12"/>
        <v>-1.3609401180095626E-2</v>
      </c>
      <c r="K106" s="26">
        <f t="shared" si="13"/>
        <v>0.11457343878004611</v>
      </c>
      <c r="L106" s="26">
        <f t="shared" si="16"/>
        <v>-0.12772327913066889</v>
      </c>
      <c r="M106" s="26">
        <f t="shared" si="17"/>
        <v>2.0755502823035135E-2</v>
      </c>
    </row>
    <row r="107" spans="3:13" x14ac:dyDescent="0.25">
      <c r="C107" s="26">
        <v>85</v>
      </c>
      <c r="D107" s="26">
        <f t="shared" si="14"/>
        <v>1.7000000000000011</v>
      </c>
      <c r="E107" s="26">
        <v>0</v>
      </c>
      <c r="F107" s="26">
        <f t="shared" si="15"/>
        <v>-0.62318333961475814</v>
      </c>
      <c r="G107" s="26">
        <f t="shared" si="9"/>
        <v>0</v>
      </c>
      <c r="H107" s="26">
        <f t="shared" si="10"/>
        <v>-2909.6541555888648</v>
      </c>
      <c r="I107" s="26">
        <f t="shared" si="11"/>
        <v>-2.9390029202737457E-3</v>
      </c>
      <c r="J107" s="26">
        <f t="shared" si="12"/>
        <v>-1.1234931405845527E-2</v>
      </c>
      <c r="K107" s="26">
        <f t="shared" si="13"/>
        <v>0.12287353864496264</v>
      </c>
      <c r="L107" s="26">
        <f t="shared" si="16"/>
        <v>-0.14133268031076451</v>
      </c>
      <c r="M107" s="26">
        <f t="shared" si="17"/>
        <v>1.8064943228620803E-2</v>
      </c>
    </row>
    <row r="108" spans="3:13" x14ac:dyDescent="0.25">
      <c r="C108" s="26">
        <v>86</v>
      </c>
      <c r="D108" s="26">
        <f t="shared" si="14"/>
        <v>1.7200000000000011</v>
      </c>
      <c r="E108" s="26">
        <v>0</v>
      </c>
      <c r="F108" s="26">
        <f t="shared" si="15"/>
        <v>-0.50030980096979549</v>
      </c>
      <c r="G108" s="26">
        <f t="shared" si="9"/>
        <v>0</v>
      </c>
      <c r="H108" s="26">
        <f t="shared" si="10"/>
        <v>-3107.1579525872426</v>
      </c>
      <c r="I108" s="26">
        <f t="shared" si="11"/>
        <v>-3.1384988758423583E-3</v>
      </c>
      <c r="J108" s="26">
        <f t="shared" si="12"/>
        <v>-8.7146641510157385E-3</v>
      </c>
      <c r="K108" s="26">
        <f t="shared" si="13"/>
        <v>0.12915318683801846</v>
      </c>
      <c r="L108" s="26">
        <f t="shared" si="16"/>
        <v>-0.15256761171661004</v>
      </c>
      <c r="M108" s="26">
        <f t="shared" si="17"/>
        <v>1.5125940308347057E-2</v>
      </c>
    </row>
    <row r="109" spans="3:13" x14ac:dyDescent="0.25">
      <c r="C109" s="26">
        <v>87</v>
      </c>
      <c r="D109" s="26">
        <f t="shared" si="14"/>
        <v>1.7400000000000011</v>
      </c>
      <c r="E109" s="26">
        <v>0</v>
      </c>
      <c r="F109" s="26">
        <f t="shared" si="15"/>
        <v>-0.37115661413177703</v>
      </c>
      <c r="G109" s="26">
        <f t="shared" si="9"/>
        <v>0</v>
      </c>
      <c r="H109" s="26">
        <f t="shared" si="10"/>
        <v>-3253.7236046301446</v>
      </c>
      <c r="I109" s="26">
        <f t="shared" si="11"/>
        <v>-3.2865428894370725E-3</v>
      </c>
      <c r="J109" s="26">
        <f t="shared" si="12"/>
        <v>-6.0897372084556811E-3</v>
      </c>
      <c r="K109" s="26">
        <f t="shared" si="13"/>
        <v>0.13333950741798528</v>
      </c>
      <c r="L109" s="26">
        <f t="shared" si="16"/>
        <v>-0.16128227586762578</v>
      </c>
      <c r="M109" s="26">
        <f t="shared" si="17"/>
        <v>1.1987441432504698E-2</v>
      </c>
    </row>
    <row r="110" spans="3:13" x14ac:dyDescent="0.25">
      <c r="C110" s="26">
        <v>88</v>
      </c>
      <c r="D110" s="26">
        <f t="shared" si="14"/>
        <v>1.7600000000000011</v>
      </c>
      <c r="E110" s="26">
        <v>0</v>
      </c>
      <c r="F110" s="26">
        <f t="shared" si="15"/>
        <v>-0.23781710671379175</v>
      </c>
      <c r="G110" s="26">
        <f t="shared" si="9"/>
        <v>0</v>
      </c>
      <c r="H110" s="26">
        <f t="shared" si="10"/>
        <v>-3347.6971966378637</v>
      </c>
      <c r="I110" s="26">
        <f t="shared" si="11"/>
        <v>-3.3814643634578929E-3</v>
      </c>
      <c r="J110" s="26">
        <f t="shared" si="12"/>
        <v>-3.4024101936263595E-3</v>
      </c>
      <c r="K110" s="26">
        <f t="shared" si="13"/>
        <v>0.13539319406494688</v>
      </c>
      <c r="L110" s="26">
        <f t="shared" si="16"/>
        <v>-0.16737201307608146</v>
      </c>
      <c r="M110" s="26">
        <f t="shared" si="17"/>
        <v>8.7008985430676259E-3</v>
      </c>
    </row>
    <row r="111" spans="3:13" x14ac:dyDescent="0.25">
      <c r="C111" s="26">
        <v>89</v>
      </c>
      <c r="D111" s="26">
        <f t="shared" si="14"/>
        <v>1.7800000000000011</v>
      </c>
      <c r="E111" s="26">
        <v>0</v>
      </c>
      <c r="F111" s="26">
        <f t="shared" si="15"/>
        <v>-0.10242391264884487</v>
      </c>
      <c r="G111" s="26">
        <f t="shared" si="9"/>
        <v>0</v>
      </c>
      <c r="H111" s="26">
        <f t="shared" si="10"/>
        <v>-3388.2660056895916</v>
      </c>
      <c r="I111" s="26">
        <f t="shared" si="11"/>
        <v>-3.4224423773039836E-3</v>
      </c>
      <c r="J111" s="26">
        <f t="shared" si="12"/>
        <v>-6.9539119098271929E-4</v>
      </c>
      <c r="K111" s="26">
        <f t="shared" si="13"/>
        <v>0.13530870619942359</v>
      </c>
      <c r="L111" s="26">
        <f t="shared" si="16"/>
        <v>-0.17077442326970782</v>
      </c>
      <c r="M111" s="26">
        <f t="shared" si="17"/>
        <v>5.319434179609733E-3</v>
      </c>
    </row>
    <row r="112" spans="3:13" x14ac:dyDescent="0.25">
      <c r="C112" s="26">
        <v>90</v>
      </c>
      <c r="D112" s="26">
        <f t="shared" si="14"/>
        <v>1.8000000000000012</v>
      </c>
      <c r="E112" s="26">
        <v>0</v>
      </c>
      <c r="F112" s="26">
        <f t="shared" si="15"/>
        <v>3.2884793550578717E-2</v>
      </c>
      <c r="G112" s="26">
        <f t="shared" si="9"/>
        <v>0</v>
      </c>
      <c r="H112" s="26">
        <f t="shared" si="10"/>
        <v>-3375.4607281105559</v>
      </c>
      <c r="I112" s="26">
        <f t="shared" si="11"/>
        <v>-3.4095079369247335E-3</v>
      </c>
      <c r="J112" s="26">
        <f t="shared" si="12"/>
        <v>1.9888352289077482E-3</v>
      </c>
      <c r="K112" s="26">
        <f t="shared" si="13"/>
        <v>0.13311393578961006</v>
      </c>
      <c r="L112" s="26">
        <f t="shared" si="16"/>
        <v>-0.17146981446069054</v>
      </c>
      <c r="M112" s="26">
        <f t="shared" si="17"/>
        <v>1.8969918023057494E-3</v>
      </c>
    </row>
    <row r="113" spans="3:13" x14ac:dyDescent="0.25">
      <c r="C113" s="26">
        <v>91</v>
      </c>
      <c r="D113" s="26">
        <f t="shared" si="14"/>
        <v>1.8200000000000012</v>
      </c>
      <c r="E113" s="26">
        <v>0</v>
      </c>
      <c r="F113" s="26">
        <f t="shared" si="15"/>
        <v>0.16599872934018878</v>
      </c>
      <c r="G113" s="26">
        <f t="shared" si="9"/>
        <v>0</v>
      </c>
      <c r="H113" s="26">
        <f t="shared" si="10"/>
        <v>-3310.1445183191586</v>
      </c>
      <c r="I113" s="26">
        <f t="shared" si="11"/>
        <v>-3.3435329031051972E-3</v>
      </c>
      <c r="J113" s="26">
        <f t="shared" si="12"/>
        <v>4.6086681530458917E-3</v>
      </c>
      <c r="K113" s="26">
        <f t="shared" si="13"/>
        <v>0.12886935662420651</v>
      </c>
      <c r="L113" s="26">
        <f t="shared" si="16"/>
        <v>-0.16948097923178279</v>
      </c>
      <c r="M113" s="26">
        <f t="shared" si="17"/>
        <v>-1.5125161346189841E-3</v>
      </c>
    </row>
    <row r="114" spans="3:13" x14ac:dyDescent="0.25">
      <c r="C114" s="26">
        <v>92</v>
      </c>
      <c r="D114" s="26">
        <f t="shared" si="14"/>
        <v>1.8400000000000012</v>
      </c>
      <c r="E114" s="26">
        <v>0</v>
      </c>
      <c r="F114" s="26">
        <f t="shared" si="15"/>
        <v>0.29486808596439529</v>
      </c>
      <c r="G114" s="26">
        <f t="shared" si="9"/>
        <v>0</v>
      </c>
      <c r="H114" s="26">
        <f t="shared" si="10"/>
        <v>-3193.9891743758749</v>
      </c>
      <c r="I114" s="26">
        <f t="shared" si="11"/>
        <v>-3.2262059368061312E-3</v>
      </c>
      <c r="J114" s="26">
        <f t="shared" si="12"/>
        <v>7.1240284768606665E-3</v>
      </c>
      <c r="K114" s="26">
        <f t="shared" si="13"/>
        <v>0.12266667575728096</v>
      </c>
      <c r="L114" s="26">
        <f t="shared" si="16"/>
        <v>-0.1648723110787369</v>
      </c>
      <c r="M114" s="26">
        <f t="shared" si="17"/>
        <v>-4.8560490377241809E-3</v>
      </c>
    </row>
    <row r="115" spans="3:13" x14ac:dyDescent="0.25">
      <c r="C115" s="26">
        <v>93</v>
      </c>
      <c r="D115" s="26">
        <f t="shared" si="14"/>
        <v>1.8600000000000012</v>
      </c>
      <c r="E115" s="26">
        <v>0</v>
      </c>
      <c r="F115" s="26">
        <f t="shared" si="15"/>
        <v>0.41753476172167625</v>
      </c>
      <c r="G115" s="26">
        <f t="shared" si="9"/>
        <v>0</v>
      </c>
      <c r="H115" s="26">
        <f t="shared" si="10"/>
        <v>-3029.4390015735144</v>
      </c>
      <c r="I115" s="26">
        <f t="shared" si="11"/>
        <v>-3.0599959982576743E-3</v>
      </c>
      <c r="J115" s="26">
        <f t="shared" si="12"/>
        <v>9.496965377985056E-3</v>
      </c>
      <c r="K115" s="26">
        <f t="shared" si="13"/>
        <v>0.1146270143551531</v>
      </c>
      <c r="L115" s="26">
        <f t="shared" si="16"/>
        <v>-0.15774828260187623</v>
      </c>
      <c r="M115" s="26">
        <f t="shared" si="17"/>
        <v>-8.0822549745303111E-3</v>
      </c>
    </row>
    <row r="116" spans="3:13" x14ac:dyDescent="0.25">
      <c r="C116" s="26">
        <v>94</v>
      </c>
      <c r="D116" s="26">
        <f t="shared" si="14"/>
        <v>1.8800000000000012</v>
      </c>
      <c r="E116" s="26">
        <v>0</v>
      </c>
      <c r="F116" s="26">
        <f t="shared" si="15"/>
        <v>0.53216177607682935</v>
      </c>
      <c r="G116" s="26">
        <f t="shared" si="9"/>
        <v>0</v>
      </c>
      <c r="H116" s="26">
        <f t="shared" si="10"/>
        <v>-2819.6630710744639</v>
      </c>
      <c r="I116" s="26">
        <f t="shared" si="11"/>
        <v>-2.8481041240445083E-3</v>
      </c>
      <c r="J116" s="26">
        <f t="shared" si="12"/>
        <v>1.1692222043331535E-2</v>
      </c>
      <c r="K116" s="26">
        <f t="shared" si="13"/>
        <v>0.1048986521794939</v>
      </c>
      <c r="L116" s="26">
        <f t="shared" si="16"/>
        <v>-0.14825131722389118</v>
      </c>
      <c r="M116" s="26">
        <f t="shared" si="17"/>
        <v>-1.1142250972787985E-2</v>
      </c>
    </row>
    <row r="117" spans="3:13" x14ac:dyDescent="0.25">
      <c r="C117" s="26">
        <v>95</v>
      </c>
      <c r="D117" s="26">
        <f t="shared" si="14"/>
        <v>1.9000000000000012</v>
      </c>
      <c r="E117" s="26">
        <v>0</v>
      </c>
      <c r="F117" s="26">
        <f t="shared" si="15"/>
        <v>0.63706042825632325</v>
      </c>
      <c r="G117" s="26">
        <f t="shared" si="9"/>
        <v>0</v>
      </c>
      <c r="H117" s="26">
        <f t="shared" si="10"/>
        <v>-2568.4967627710457</v>
      </c>
      <c r="I117" s="26">
        <f t="shared" si="11"/>
        <v>-2.5944043803274664E-3</v>
      </c>
      <c r="J117" s="26">
        <f t="shared" si="12"/>
        <v>1.367775232837265E-2</v>
      </c>
      <c r="K117" s="26">
        <f t="shared" si="13"/>
        <v>9.3654376324617594E-2</v>
      </c>
      <c r="L117" s="26">
        <f t="shared" si="16"/>
        <v>-0.13655909518055964</v>
      </c>
      <c r="M117" s="26">
        <f t="shared" si="17"/>
        <v>-1.3990355096832493E-2</v>
      </c>
    </row>
    <row r="118" spans="3:13" x14ac:dyDescent="0.25">
      <c r="C118" s="26">
        <v>96</v>
      </c>
      <c r="D118" s="26">
        <f t="shared" si="14"/>
        <v>1.9200000000000013</v>
      </c>
      <c r="E118" s="26">
        <v>0</v>
      </c>
      <c r="F118" s="26">
        <f t="shared" si="15"/>
        <v>0.73071480458094085</v>
      </c>
      <c r="G118" s="26">
        <f t="shared" si="9"/>
        <v>0</v>
      </c>
      <c r="H118" s="26">
        <f t="shared" si="10"/>
        <v>-2280.3736377012933</v>
      </c>
      <c r="I118" s="26">
        <f t="shared" si="11"/>
        <v>-2.3033750480778324E-3</v>
      </c>
      <c r="J118" s="26">
        <f t="shared" si="12"/>
        <v>1.5425180896590757E-2</v>
      </c>
      <c r="K118" s="26">
        <f t="shared" si="13"/>
        <v>8.1088480497194304E-2</v>
      </c>
      <c r="L118" s="26">
        <f t="shared" si="16"/>
        <v>-0.12288134285218699</v>
      </c>
      <c r="M118" s="26">
        <f t="shared" si="17"/>
        <v>-1.6584759477159958E-2</v>
      </c>
    </row>
    <row r="119" spans="3:13" x14ac:dyDescent="0.25">
      <c r="C119" s="26">
        <v>97</v>
      </c>
      <c r="D119" s="26">
        <f t="shared" si="14"/>
        <v>1.9400000000000013</v>
      </c>
      <c r="E119" s="26">
        <v>0</v>
      </c>
      <c r="F119" s="26">
        <f t="shared" si="15"/>
        <v>0.81180328507813515</v>
      </c>
      <c r="G119" s="26">
        <f t="shared" si="9"/>
        <v>0</v>
      </c>
      <c r="H119" s="26">
        <f t="shared" si="10"/>
        <v>-1960.2488232567619</v>
      </c>
      <c r="I119" s="26">
        <f t="shared" si="11"/>
        <v>-1.9800212354958839E-3</v>
      </c>
      <c r="J119" s="26">
        <f t="shared" si="12"/>
        <v>1.6910200361604094E-2</v>
      </c>
      <c r="K119" s="26">
        <f t="shared" si="13"/>
        <v>6.7413466004139444E-2</v>
      </c>
      <c r="L119" s="26">
        <f t="shared" si="16"/>
        <v>-0.10745616195559624</v>
      </c>
      <c r="M119" s="26">
        <f t="shared" si="17"/>
        <v>-1.8888134525237792E-2</v>
      </c>
    </row>
    <row r="120" spans="3:13" x14ac:dyDescent="0.25">
      <c r="C120" s="26">
        <v>98</v>
      </c>
      <c r="D120" s="26">
        <f t="shared" si="14"/>
        <v>1.9600000000000013</v>
      </c>
      <c r="E120" s="26">
        <v>0</v>
      </c>
      <c r="F120" s="26">
        <f t="shared" si="15"/>
        <v>0.87921675108227459</v>
      </c>
      <c r="G120" s="26">
        <f t="shared" si="9"/>
        <v>0</v>
      </c>
      <c r="H120" s="26">
        <f t="shared" si="10"/>
        <v>-1613.5152121463514</v>
      </c>
      <c r="I120" s="26">
        <f t="shared" si="11"/>
        <v>-1.629790231700067E-3</v>
      </c>
      <c r="J120" s="26">
        <f t="shared" si="12"/>
        <v>1.8112900017977579E-2</v>
      </c>
      <c r="K120" s="26">
        <f t="shared" si="13"/>
        <v>5.285649963320882E-2</v>
      </c>
      <c r="L120" s="26">
        <f t="shared" si="16"/>
        <v>-9.0545961593992141E-2</v>
      </c>
      <c r="M120" s="26">
        <f t="shared" si="17"/>
        <v>-2.0868155760733677E-2</v>
      </c>
    </row>
    <row r="121" spans="3:13" x14ac:dyDescent="0.25">
      <c r="C121" s="26">
        <v>99</v>
      </c>
      <c r="D121" s="26">
        <f t="shared" si="14"/>
        <v>1.9800000000000013</v>
      </c>
      <c r="E121" s="26">
        <v>0</v>
      </c>
      <c r="F121" s="26">
        <f t="shared" si="15"/>
        <v>0.93207325071548341</v>
      </c>
      <c r="G121" s="26">
        <f t="shared" si="9"/>
        <v>0</v>
      </c>
      <c r="H121" s="26">
        <f t="shared" si="10"/>
        <v>-1245.9138720443393</v>
      </c>
      <c r="I121" s="26">
        <f t="shared" si="11"/>
        <v>-1.258481012705377E-3</v>
      </c>
      <c r="J121" s="26">
        <f t="shared" si="12"/>
        <v>1.9018021881491431E-2</v>
      </c>
      <c r="K121" s="26">
        <f t="shared" si="13"/>
        <v>3.7655686718175652E-2</v>
      </c>
      <c r="L121" s="26">
        <f t="shared" si="16"/>
        <v>-7.2433061576014562E-2</v>
      </c>
      <c r="M121" s="26">
        <f t="shared" si="17"/>
        <v>-2.2497945992433745E-2</v>
      </c>
    </row>
    <row r="122" spans="3:13" x14ac:dyDescent="0.25">
      <c r="C122" s="26">
        <v>100</v>
      </c>
      <c r="D122" s="26">
        <f t="shared" si="14"/>
        <v>2.0000000000000013</v>
      </c>
      <c r="E122" s="26">
        <v>0</v>
      </c>
      <c r="F122" s="26">
        <f t="shared" si="15"/>
        <v>0.96972893743365907</v>
      </c>
      <c r="G122" s="26">
        <f t="shared" si="9"/>
        <v>0</v>
      </c>
      <c r="H122" s="26">
        <f t="shared" si="10"/>
        <v>-863.44013582497087</v>
      </c>
      <c r="I122" s="26">
        <f t="shared" si="11"/>
        <v>-8.7214938441973391E-4</v>
      </c>
      <c r="J122" s="26">
        <f t="shared" si="12"/>
        <v>1.9615140947072868E-2</v>
      </c>
      <c r="K122" s="26">
        <f t="shared" si="13"/>
        <v>2.2056219839970304E-2</v>
      </c>
      <c r="L122" s="26">
        <f t="shared" si="16"/>
        <v>-5.3415039694523131E-2</v>
      </c>
      <c r="M122" s="26">
        <f t="shared" si="17"/>
        <v>-2.3756427005139122E-2</v>
      </c>
    </row>
    <row r="123" spans="3:13" x14ac:dyDescent="0.25">
      <c r="C123" s="26">
        <v>101</v>
      </c>
      <c r="D123" s="26">
        <f t="shared" si="14"/>
        <v>2.0200000000000014</v>
      </c>
      <c r="E123" s="26">
        <v>0</v>
      </c>
      <c r="F123" s="26">
        <f t="shared" si="15"/>
        <v>0.99178515727362937</v>
      </c>
      <c r="G123" s="26">
        <f t="shared" si="9"/>
        <v>0</v>
      </c>
      <c r="H123" s="26">
        <f t="shared" si="10"/>
        <v>-472.24689141708438</v>
      </c>
      <c r="I123" s="26">
        <f t="shared" si="11"/>
        <v>-4.770102970138439E-4</v>
      </c>
      <c r="J123" s="26">
        <f t="shared" si="12"/>
        <v>1.9898767793516139E-2</v>
      </c>
      <c r="K123" s="26">
        <f t="shared" si="13"/>
        <v>6.3064648043553717E-3</v>
      </c>
      <c r="L123" s="26">
        <f t="shared" si="16"/>
        <v>-3.3799898747450263E-2</v>
      </c>
      <c r="M123" s="26">
        <f t="shared" si="17"/>
        <v>-2.4628576389558857E-2</v>
      </c>
    </row>
    <row r="124" spans="3:13" x14ac:dyDescent="0.25">
      <c r="C124" s="26">
        <v>102</v>
      </c>
      <c r="D124" s="26">
        <f t="shared" si="14"/>
        <v>2.0400000000000014</v>
      </c>
      <c r="E124" s="26">
        <v>0</v>
      </c>
      <c r="F124" s="26">
        <f t="shared" si="15"/>
        <v>0.99809162207798474</v>
      </c>
      <c r="G124" s="26">
        <f t="shared" si="9"/>
        <v>0</v>
      </c>
      <c r="H124" s="26">
        <f t="shared" si="10"/>
        <v>-78.54661513003299</v>
      </c>
      <c r="I124" s="26">
        <f t="shared" si="11"/>
        <v>-7.9338890088146937E-5</v>
      </c>
      <c r="J124" s="26">
        <f t="shared" si="12"/>
        <v>1.9868372899053556E-2</v>
      </c>
      <c r="K124" s="26">
        <f t="shared" si="13"/>
        <v>-9.3459542506137971E-3</v>
      </c>
      <c r="L124" s="26">
        <f t="shared" si="16"/>
        <v>-1.3901130953934124E-2</v>
      </c>
      <c r="M124" s="26">
        <f t="shared" si="17"/>
        <v>-2.5105586686572701E-2</v>
      </c>
    </row>
    <row r="125" spans="3:13" x14ac:dyDescent="0.25">
      <c r="C125" s="26">
        <v>103</v>
      </c>
      <c r="D125" s="26">
        <f t="shared" si="14"/>
        <v>2.0600000000000014</v>
      </c>
      <c r="E125" s="26">
        <v>0</v>
      </c>
      <c r="F125" s="26">
        <f t="shared" si="15"/>
        <v>0.98874566782737094</v>
      </c>
      <c r="G125" s="26">
        <f t="shared" si="9"/>
        <v>0</v>
      </c>
      <c r="H125" s="26">
        <f t="shared" si="10"/>
        <v>311.48630727845762</v>
      </c>
      <c r="I125" s="26">
        <f t="shared" si="11"/>
        <v>3.1462817151593699E-4</v>
      </c>
      <c r="J125" s="26">
        <f t="shared" si="12"/>
        <v>1.9528333261354835E-2</v>
      </c>
      <c r="K125" s="26">
        <f t="shared" si="13"/>
        <v>-2.4658009519258783E-2</v>
      </c>
      <c r="L125" s="26">
        <f t="shared" si="16"/>
        <v>5.9672419451194322E-3</v>
      </c>
      <c r="M125" s="26">
        <f t="shared" si="17"/>
        <v>-2.5184925576660848E-2</v>
      </c>
    </row>
    <row r="126" spans="3:13" x14ac:dyDescent="0.25">
      <c r="C126" s="26">
        <v>104</v>
      </c>
      <c r="D126" s="26">
        <f t="shared" si="14"/>
        <v>2.0800000000000014</v>
      </c>
      <c r="E126" s="26">
        <v>0</v>
      </c>
      <c r="F126" s="26">
        <f t="shared" si="15"/>
        <v>0.96408765830811216</v>
      </c>
      <c r="G126" s="26">
        <f t="shared" si="9"/>
        <v>0</v>
      </c>
      <c r="H126" s="26">
        <f t="shared" si="10"/>
        <v>691.8114512042232</v>
      </c>
      <c r="I126" s="26">
        <f t="shared" si="11"/>
        <v>6.9878953533449657E-4</v>
      </c>
      <c r="J126" s="26">
        <f t="shared" si="12"/>
        <v>1.8887803120501118E-2</v>
      </c>
      <c r="K126" s="26">
        <f t="shared" si="13"/>
        <v>-3.939500456611178E-2</v>
      </c>
      <c r="L126" s="26">
        <f t="shared" si="16"/>
        <v>2.5495575206474268E-2</v>
      </c>
      <c r="M126" s="26">
        <f t="shared" si="17"/>
        <v>-2.487029740514491E-2</v>
      </c>
    </row>
    <row r="127" spans="3:13" x14ac:dyDescent="0.25">
      <c r="C127" s="26">
        <v>105</v>
      </c>
      <c r="D127" s="26">
        <f t="shared" si="14"/>
        <v>2.1000000000000014</v>
      </c>
      <c r="E127" s="26">
        <v>0</v>
      </c>
      <c r="F127" s="26">
        <f t="shared" si="15"/>
        <v>0.92469265374200038</v>
      </c>
      <c r="G127" s="26">
        <f t="shared" si="9"/>
        <v>0</v>
      </c>
      <c r="H127" s="26">
        <f t="shared" si="10"/>
        <v>1056.6149419951214</v>
      </c>
      <c r="I127" s="26">
        <f t="shared" si="11"/>
        <v>1.0672726839936262E-3</v>
      </c>
      <c r="J127" s="26">
        <f t="shared" si="12"/>
        <v>1.7960511745411856E-2</v>
      </c>
      <c r="K127" s="26">
        <f t="shared" si="13"/>
        <v>-5.3334132942815415E-2</v>
      </c>
      <c r="L127" s="26">
        <f t="shared" si="16"/>
        <v>4.4383378326975385E-2</v>
      </c>
      <c r="M127" s="26">
        <f t="shared" si="17"/>
        <v>-2.4171507869810413E-2</v>
      </c>
    </row>
    <row r="128" spans="3:13" x14ac:dyDescent="0.25">
      <c r="C128" s="26">
        <v>106</v>
      </c>
      <c r="D128" s="26">
        <f t="shared" si="14"/>
        <v>2.1200000000000014</v>
      </c>
      <c r="E128" s="26">
        <v>0</v>
      </c>
      <c r="F128" s="26">
        <f t="shared" si="15"/>
        <v>0.87135852079918497</v>
      </c>
      <c r="G128" s="26">
        <f t="shared" si="9"/>
        <v>0</v>
      </c>
      <c r="H128" s="26">
        <f t="shared" si="10"/>
        <v>1400.3973579940266</v>
      </c>
      <c r="I128" s="26">
        <f t="shared" si="11"/>
        <v>1.4145227249027195E-3</v>
      </c>
      <c r="J128" s="26">
        <f t="shared" si="12"/>
        <v>1.676449234549747E-2</v>
      </c>
      <c r="K128" s="26">
        <f t="shared" si="13"/>
        <v>-6.6267807048621563E-2</v>
      </c>
      <c r="L128" s="26">
        <f t="shared" si="16"/>
        <v>6.2343890072387241E-2</v>
      </c>
      <c r="M128" s="26">
        <f t="shared" si="17"/>
        <v>-2.3104235185816786E-2</v>
      </c>
    </row>
    <row r="129" spans="3:13" x14ac:dyDescent="0.25">
      <c r="C129" s="26">
        <v>107</v>
      </c>
      <c r="D129" s="26">
        <f t="shared" si="14"/>
        <v>2.1400000000000015</v>
      </c>
      <c r="E129" s="26">
        <v>0</v>
      </c>
      <c r="F129" s="26">
        <f t="shared" si="15"/>
        <v>0.8050907137505634</v>
      </c>
      <c r="G129" s="26">
        <f t="shared" si="9"/>
        <v>0</v>
      </c>
      <c r="H129" s="26">
        <f t="shared" si="10"/>
        <v>1718.0556344386284</v>
      </c>
      <c r="I129" s="26">
        <f t="shared" si="11"/>
        <v>1.735385120293097E-3</v>
      </c>
      <c r="J129" s="26">
        <f t="shared" si="12"/>
        <v>1.5321747193540292E-2</v>
      </c>
      <c r="K129" s="26">
        <f t="shared" si="13"/>
        <v>-7.8006708147098536E-2</v>
      </c>
      <c r="L129" s="26">
        <f t="shared" si="16"/>
        <v>7.9108382417884704E-2</v>
      </c>
      <c r="M129" s="26">
        <f t="shared" si="17"/>
        <v>-2.1689712460914067E-2</v>
      </c>
    </row>
    <row r="130" spans="3:13" x14ac:dyDescent="0.25">
      <c r="C130" s="26">
        <v>108</v>
      </c>
      <c r="D130" s="26">
        <f t="shared" si="14"/>
        <v>2.1600000000000015</v>
      </c>
      <c r="E130" s="26">
        <v>0</v>
      </c>
      <c r="F130" s="26">
        <f t="shared" si="15"/>
        <v>0.72708400560346487</v>
      </c>
      <c r="G130" s="26">
        <f t="shared" si="9"/>
        <v>0</v>
      </c>
      <c r="H130" s="26">
        <f t="shared" si="10"/>
        <v>2004.9577647628739</v>
      </c>
      <c r="I130" s="26">
        <f t="shared" si="11"/>
        <v>2.025181142007941E-3</v>
      </c>
      <c r="J130" s="26">
        <f t="shared" si="12"/>
        <v>1.3657854977944112E-2</v>
      </c>
      <c r="K130" s="26">
        <f t="shared" si="13"/>
        <v>-8.838251341252068E-2</v>
      </c>
      <c r="L130" s="26">
        <f t="shared" si="16"/>
        <v>9.4430129611424996E-2</v>
      </c>
      <c r="M130" s="26">
        <f t="shared" si="17"/>
        <v>-1.995432734062097E-2</v>
      </c>
    </row>
    <row r="131" spans="3:13" x14ac:dyDescent="0.25">
      <c r="C131" s="26">
        <v>109</v>
      </c>
      <c r="D131" s="26">
        <f t="shared" si="14"/>
        <v>2.1800000000000015</v>
      </c>
      <c r="E131" s="26">
        <v>0</v>
      </c>
      <c r="F131" s="26">
        <f t="shared" si="15"/>
        <v>0.63870149219094419</v>
      </c>
      <c r="G131" s="26">
        <f t="shared" si="9"/>
        <v>0</v>
      </c>
      <c r="H131" s="26">
        <f t="shared" si="10"/>
        <v>2257.0092231897088</v>
      </c>
      <c r="I131" s="26">
        <f t="shared" si="11"/>
        <v>2.279774964078799E-3</v>
      </c>
      <c r="J131" s="26">
        <f t="shared" si="12"/>
        <v>1.1801527229141684E-2</v>
      </c>
      <c r="K131" s="26">
        <f t="shared" si="13"/>
        <v>-9.7250261467722865E-2</v>
      </c>
      <c r="L131" s="26">
        <f t="shared" si="16"/>
        <v>0.10808798458936911</v>
      </c>
      <c r="M131" s="26">
        <f t="shared" si="17"/>
        <v>-1.7929146198613029E-2</v>
      </c>
    </row>
    <row r="132" spans="3:13" x14ac:dyDescent="0.25">
      <c r="C132" s="26">
        <v>110</v>
      </c>
      <c r="D132" s="26">
        <f t="shared" si="14"/>
        <v>2.2000000000000015</v>
      </c>
      <c r="E132" s="26">
        <v>0</v>
      </c>
      <c r="F132" s="26">
        <f t="shared" si="15"/>
        <v>0.54145123072322132</v>
      </c>
      <c r="G132" s="26">
        <f t="shared" si="9"/>
        <v>0</v>
      </c>
      <c r="H132" s="26">
        <f t="shared" si="10"/>
        <v>2470.7101750583406</v>
      </c>
      <c r="I132" s="26">
        <f t="shared" si="11"/>
        <v>2.4956314501153941E-3</v>
      </c>
      <c r="J132" s="26">
        <f t="shared" si="12"/>
        <v>9.7841213745178124E-3</v>
      </c>
      <c r="K132" s="26">
        <f t="shared" si="13"/>
        <v>-0.10449032399465885</v>
      </c>
      <c r="L132" s="26">
        <f t="shared" si="16"/>
        <v>0.11988951181851079</v>
      </c>
      <c r="M132" s="26">
        <f t="shared" si="17"/>
        <v>-1.5649371234534231E-2</v>
      </c>
    </row>
    <row r="133" spans="3:13" x14ac:dyDescent="0.25">
      <c r="C133" s="26">
        <v>111</v>
      </c>
      <c r="D133" s="26">
        <f t="shared" si="14"/>
        <v>2.2200000000000015</v>
      </c>
      <c r="E133" s="26">
        <v>0</v>
      </c>
      <c r="F133" s="26">
        <f t="shared" si="15"/>
        <v>0.43696090672856247</v>
      </c>
      <c r="G133" s="26">
        <f t="shared" si="9"/>
        <v>0</v>
      </c>
      <c r="H133" s="26">
        <f t="shared" si="10"/>
        <v>2643.2026966781996</v>
      </c>
      <c r="I133" s="26">
        <f t="shared" si="11"/>
        <v>2.6698638494513723E-3</v>
      </c>
      <c r="J133" s="26">
        <f t="shared" si="12"/>
        <v>7.6391185590800048E-3</v>
      </c>
      <c r="K133" s="26">
        <f t="shared" si="13"/>
        <v>-0.11000995754912246</v>
      </c>
      <c r="L133" s="26">
        <f t="shared" si="16"/>
        <v>0.1296736331930286</v>
      </c>
      <c r="M133" s="26">
        <f t="shared" si="17"/>
        <v>-1.3153739784418837E-2</v>
      </c>
    </row>
    <row r="134" spans="3:13" x14ac:dyDescent="0.25">
      <c r="C134" s="26">
        <v>112</v>
      </c>
      <c r="D134" s="26">
        <f t="shared" si="14"/>
        <v>2.2400000000000015</v>
      </c>
      <c r="E134" s="26">
        <v>0</v>
      </c>
      <c r="F134" s="26">
        <f t="shared" si="15"/>
        <v>0.32695094917944001</v>
      </c>
      <c r="G134" s="26">
        <f t="shared" si="9"/>
        <v>0</v>
      </c>
      <c r="H134" s="26">
        <f t="shared" si="10"/>
        <v>2772.3073920630059</v>
      </c>
      <c r="I134" s="26">
        <f t="shared" si="11"/>
        <v>2.8002707832198311E-3</v>
      </c>
      <c r="J134" s="26">
        <f t="shared" si="12"/>
        <v>5.4015748177658751E-3</v>
      </c>
      <c r="K134" s="26">
        <f t="shared" si="13"/>
        <v>-0.11374441658229095</v>
      </c>
      <c r="L134" s="26">
        <f t="shared" si="16"/>
        <v>0.13731275175210861</v>
      </c>
      <c r="M134" s="26">
        <f t="shared" si="17"/>
        <v>-1.0483875934967465E-2</v>
      </c>
    </row>
    <row r="135" spans="3:13" x14ac:dyDescent="0.25">
      <c r="C135" s="26">
        <v>113</v>
      </c>
      <c r="D135" s="26">
        <f t="shared" si="14"/>
        <v>2.2600000000000016</v>
      </c>
      <c r="E135" s="26">
        <v>0</v>
      </c>
      <c r="F135" s="26">
        <f t="shared" si="15"/>
        <v>0.21320653259714906</v>
      </c>
      <c r="G135" s="26">
        <f t="shared" si="9"/>
        <v>0</v>
      </c>
      <c r="H135" s="26">
        <f t="shared" si="10"/>
        <v>2856.5489669616272</v>
      </c>
      <c r="I135" s="26">
        <f t="shared" si="11"/>
        <v>2.8853620763413671E-3</v>
      </c>
      <c r="J135" s="26">
        <f t="shared" si="12"/>
        <v>3.1075544943877098E-3</v>
      </c>
      <c r="K135" s="26">
        <f t="shared" si="13"/>
        <v>-0.11565761575552536</v>
      </c>
      <c r="L135" s="26">
        <f t="shared" si="16"/>
        <v>0.14271432656987448</v>
      </c>
      <c r="M135" s="26">
        <f t="shared" si="17"/>
        <v>-7.6836051517476332E-3</v>
      </c>
    </row>
    <row r="136" spans="3:13" x14ac:dyDescent="0.25">
      <c r="C136" s="26">
        <v>114</v>
      </c>
      <c r="D136" s="26">
        <f t="shared" si="14"/>
        <v>2.2800000000000016</v>
      </c>
      <c r="E136" s="26">
        <v>0</v>
      </c>
      <c r="F136" s="26">
        <f t="shared" si="15"/>
        <v>9.7548916841623701E-2</v>
      </c>
      <c r="G136" s="26">
        <f t="shared" si="9"/>
        <v>0</v>
      </c>
      <c r="H136" s="26">
        <f t="shared" si="10"/>
        <v>2895.1704983739651</v>
      </c>
      <c r="I136" s="26">
        <f t="shared" si="11"/>
        <v>2.9243731709720734E-3</v>
      </c>
      <c r="J136" s="26">
        <f t="shared" si="12"/>
        <v>7.9355496868294129E-4</v>
      </c>
      <c r="K136" s="26">
        <f t="shared" si="13"/>
        <v>-0.11574233681495194</v>
      </c>
      <c r="L136" s="26">
        <f t="shared" si="16"/>
        <v>0.14582188106426219</v>
      </c>
      <c r="M136" s="26">
        <f t="shared" si="17"/>
        <v>-4.7982430754062661E-3</v>
      </c>
    </row>
    <row r="137" spans="3:13" x14ac:dyDescent="0.25">
      <c r="C137" s="26">
        <v>115</v>
      </c>
      <c r="D137" s="26">
        <f t="shared" si="14"/>
        <v>2.3000000000000016</v>
      </c>
      <c r="E137" s="26">
        <v>0</v>
      </c>
      <c r="F137" s="26">
        <f t="shared" si="15"/>
        <v>-1.819341997332824E-2</v>
      </c>
      <c r="G137" s="26">
        <f t="shared" si="9"/>
        <v>0</v>
      </c>
      <c r="H137" s="26">
        <f t="shared" si="10"/>
        <v>2888.1363173875625</v>
      </c>
      <c r="I137" s="26">
        <f t="shared" si="11"/>
        <v>2.9172680384184119E-3</v>
      </c>
      <c r="J137" s="26">
        <f t="shared" si="12"/>
        <v>-1.5040682240490821E-3</v>
      </c>
      <c r="K137" s="26">
        <f t="shared" si="13"/>
        <v>-0.11401998245825062</v>
      </c>
      <c r="L137" s="26">
        <f t="shared" si="16"/>
        <v>0.14661543603294513</v>
      </c>
      <c r="M137" s="26">
        <f t="shared" si="17"/>
        <v>-1.8738699044341927E-3</v>
      </c>
    </row>
    <row r="138" spans="3:13" x14ac:dyDescent="0.25">
      <c r="C138" s="26">
        <v>116</v>
      </c>
      <c r="D138" s="26">
        <f t="shared" si="14"/>
        <v>2.3200000000000016</v>
      </c>
      <c r="E138" s="26">
        <v>0</v>
      </c>
      <c r="F138" s="26">
        <f t="shared" si="15"/>
        <v>-0.13221340243157886</v>
      </c>
      <c r="G138" s="26">
        <f t="shared" si="9"/>
        <v>0</v>
      </c>
      <c r="H138" s="26">
        <f t="shared" si="10"/>
        <v>2836.1236018674572</v>
      </c>
      <c r="I138" s="26">
        <f t="shared" si="11"/>
        <v>2.8647306870251774E-3</v>
      </c>
      <c r="J138" s="26">
        <f t="shared" si="12"/>
        <v>-3.7496669152743412E-3</v>
      </c>
      <c r="K138" s="26">
        <f t="shared" si="13"/>
        <v>-0.11053988666427905</v>
      </c>
      <c r="L138" s="26">
        <f t="shared" si="16"/>
        <v>0.14511136780889605</v>
      </c>
      <c r="M138" s="26">
        <f t="shared" si="17"/>
        <v>1.0433981339842192E-3</v>
      </c>
    </row>
    <row r="139" spans="3:13" x14ac:dyDescent="0.25">
      <c r="C139" s="26">
        <v>117</v>
      </c>
      <c r="D139" s="26">
        <f t="shared" si="14"/>
        <v>2.3400000000000016</v>
      </c>
      <c r="E139" s="26">
        <v>0</v>
      </c>
      <c r="F139" s="26">
        <f t="shared" si="15"/>
        <v>-0.24275328909585792</v>
      </c>
      <c r="G139" s="26">
        <f t="shared" si="9"/>
        <v>0</v>
      </c>
      <c r="H139" s="26">
        <f t="shared" si="10"/>
        <v>2740.5029505014973</v>
      </c>
      <c r="I139" s="26">
        <f t="shared" si="11"/>
        <v>2.7681455402773299E-3</v>
      </c>
      <c r="J139" s="26">
        <f t="shared" si="12"/>
        <v>-5.9088477595104494E-3</v>
      </c>
      <c r="K139" s="26">
        <f t="shared" si="13"/>
        <v>-0.10537819775932711</v>
      </c>
      <c r="L139" s="26">
        <f t="shared" si="16"/>
        <v>0.14136170089362171</v>
      </c>
      <c r="M139" s="26">
        <f t="shared" si="17"/>
        <v>3.9081288210093962E-3</v>
      </c>
    </row>
    <row r="140" spans="3:13" x14ac:dyDescent="0.25">
      <c r="C140" s="26">
        <v>118</v>
      </c>
      <c r="D140" s="26">
        <f t="shared" si="14"/>
        <v>2.3600000000000017</v>
      </c>
      <c r="E140" s="26">
        <v>0</v>
      </c>
      <c r="F140" s="26">
        <f t="shared" si="15"/>
        <v>-0.34813148685518502</v>
      </c>
      <c r="G140" s="26">
        <f t="shared" si="9"/>
        <v>0</v>
      </c>
      <c r="H140" s="26">
        <f t="shared" si="10"/>
        <v>2603.3083782619897</v>
      </c>
      <c r="I140" s="26">
        <f t="shared" si="11"/>
        <v>2.6295671296153191E-3</v>
      </c>
      <c r="J140" s="26">
        <f t="shared" si="12"/>
        <v>-7.9489933066906326E-3</v>
      </c>
      <c r="K140" s="26">
        <f t="shared" si="13"/>
        <v>-9.8636356958690996E-2</v>
      </c>
      <c r="L140" s="26">
        <f t="shared" si="16"/>
        <v>0.13545285313411126</v>
      </c>
      <c r="M140" s="26">
        <f t="shared" si="17"/>
        <v>6.6762743612867256E-3</v>
      </c>
    </row>
    <row r="141" spans="3:13" x14ac:dyDescent="0.25">
      <c r="C141" s="26">
        <v>119</v>
      </c>
      <c r="D141" s="26">
        <f t="shared" si="14"/>
        <v>2.3800000000000017</v>
      </c>
      <c r="E141" s="26">
        <v>0</v>
      </c>
      <c r="F141" s="26">
        <f t="shared" si="15"/>
        <v>-0.44676784381387602</v>
      </c>
      <c r="G141" s="26">
        <f t="shared" si="9"/>
        <v>0</v>
      </c>
      <c r="H141" s="26">
        <f t="shared" si="10"/>
        <v>2427.1973329417046</v>
      </c>
      <c r="I141" s="26">
        <f t="shared" si="11"/>
        <v>2.4516797076704839E-3</v>
      </c>
      <c r="J141" s="26">
        <f t="shared" si="12"/>
        <v>-9.8397488877928763E-3</v>
      </c>
      <c r="K141" s="26">
        <f t="shared" si="13"/>
        <v>-9.0439201151538029E-2</v>
      </c>
      <c r="L141" s="26">
        <f t="shared" si="16"/>
        <v>0.12750385982742063</v>
      </c>
      <c r="M141" s="26">
        <f t="shared" si="17"/>
        <v>9.3058414909020452E-3</v>
      </c>
    </row>
    <row r="142" spans="3:13" x14ac:dyDescent="0.25">
      <c r="C142" s="26">
        <v>120</v>
      </c>
      <c r="D142" s="26">
        <f t="shared" si="14"/>
        <v>2.4000000000000017</v>
      </c>
      <c r="E142" s="26">
        <v>0</v>
      </c>
      <c r="F142" s="26">
        <f t="shared" si="15"/>
        <v>-0.53720704496541405</v>
      </c>
      <c r="G142" s="26">
        <f t="shared" si="9"/>
        <v>0</v>
      </c>
      <c r="H142" s="26">
        <f t="shared" si="10"/>
        <v>2215.4014806789169</v>
      </c>
      <c r="I142" s="26">
        <f t="shared" si="11"/>
        <v>2.2377475373791928E-3</v>
      </c>
      <c r="J142" s="26">
        <f t="shared" si="12"/>
        <v>-1.1553468141336232E-2</v>
      </c>
      <c r="K142" s="26">
        <f t="shared" si="13"/>
        <v>-8.0932724202794404E-2</v>
      </c>
      <c r="L142" s="26">
        <f t="shared" si="16"/>
        <v>0.11766411093962775</v>
      </c>
      <c r="M142" s="26">
        <f t="shared" si="17"/>
        <v>1.175752119857253E-2</v>
      </c>
    </row>
    <row r="143" spans="3:13" x14ac:dyDescent="0.25">
      <c r="C143" s="26">
        <v>121</v>
      </c>
      <c r="D143" s="26">
        <f t="shared" si="14"/>
        <v>2.4200000000000017</v>
      </c>
      <c r="E143" s="26">
        <v>0</v>
      </c>
      <c r="F143" s="26">
        <f t="shared" si="15"/>
        <v>-0.61813976916820845</v>
      </c>
      <c r="G143" s="26">
        <f t="shared" si="9"/>
        <v>0</v>
      </c>
      <c r="H143" s="26">
        <f t="shared" si="10"/>
        <v>1971.6691431300098</v>
      </c>
      <c r="I143" s="26">
        <f t="shared" si="11"/>
        <v>1.9915567485373448E-3</v>
      </c>
      <c r="J143" s="26">
        <f t="shared" si="12"/>
        <v>-1.3065610742848566E-2</v>
      </c>
      <c r="K143" s="26">
        <f t="shared" si="13"/>
        <v>-7.0281535948440776E-2</v>
      </c>
      <c r="L143" s="26">
        <f t="shared" si="16"/>
        <v>0.10611064279829152</v>
      </c>
      <c r="M143" s="26">
        <f t="shared" si="17"/>
        <v>1.3995268735951723E-2</v>
      </c>
    </row>
    <row r="144" spans="3:13" x14ac:dyDescent="0.25">
      <c r="C144" s="26">
        <v>122</v>
      </c>
      <c r="D144" s="26">
        <f t="shared" si="14"/>
        <v>2.4400000000000017</v>
      </c>
      <c r="E144" s="26">
        <v>0</v>
      </c>
      <c r="F144" s="26">
        <f t="shared" si="15"/>
        <v>-0.68842130511664923</v>
      </c>
      <c r="G144" s="26">
        <f t="shared" si="9"/>
        <v>0</v>
      </c>
      <c r="H144" s="26">
        <f t="shared" si="10"/>
        <v>1700.2003882444756</v>
      </c>
      <c r="I144" s="26">
        <f t="shared" si="11"/>
        <v>1.7173497738564682E-3</v>
      </c>
      <c r="J144" s="26">
        <f t="shared" si="12"/>
        <v>-1.435508672523908E-2</v>
      </c>
      <c r="K144" s="26">
        <f t="shared" si="13"/>
        <v>-5.8666062290610554E-2</v>
      </c>
      <c r="L144" s="26">
        <f t="shared" si="16"/>
        <v>9.3045032055442956E-2</v>
      </c>
      <c r="M144" s="26">
        <f t="shared" si="17"/>
        <v>1.5986825484489067E-2</v>
      </c>
    </row>
    <row r="145" spans="3:13" x14ac:dyDescent="0.25">
      <c r="C145" s="26">
        <v>123</v>
      </c>
      <c r="D145" s="26">
        <f t="shared" si="14"/>
        <v>2.4600000000000017</v>
      </c>
      <c r="E145" s="26">
        <v>0</v>
      </c>
      <c r="F145" s="26">
        <f t="shared" si="15"/>
        <v>-0.74708736740725978</v>
      </c>
      <c r="G145" s="26">
        <f t="shared" si="9"/>
        <v>0</v>
      </c>
      <c r="H145" s="26">
        <f t="shared" si="10"/>
        <v>1405.5758787765224</v>
      </c>
      <c r="I145" s="26">
        <f t="shared" si="11"/>
        <v>1.4197534797926845E-3</v>
      </c>
      <c r="J145" s="26">
        <f t="shared" si="12"/>
        <v>-1.5404542681139305E-2</v>
      </c>
      <c r="K145" s="26">
        <f t="shared" si="13"/>
        <v>-4.6279533299411924E-2</v>
      </c>
      <c r="L145" s="26">
        <f t="shared" si="16"/>
        <v>7.8689945330203875E-2</v>
      </c>
      <c r="M145" s="26">
        <f t="shared" si="17"/>
        <v>1.7704175258345535E-2</v>
      </c>
    </row>
    <row r="146" spans="3:13" x14ac:dyDescent="0.25">
      <c r="C146" s="26">
        <v>124</v>
      </c>
      <c r="D146" s="26">
        <f t="shared" si="14"/>
        <v>2.4800000000000018</v>
      </c>
      <c r="E146" s="26">
        <v>0</v>
      </c>
      <c r="F146" s="26">
        <f t="shared" si="15"/>
        <v>-0.79336690070667171</v>
      </c>
      <c r="G146" s="26">
        <f t="shared" si="9"/>
        <v>0</v>
      </c>
      <c r="H146" s="26">
        <f t="shared" si="10"/>
        <v>1092.680666348273</v>
      </c>
      <c r="I146" s="26">
        <f t="shared" si="11"/>
        <v>1.1037021919446319E-3</v>
      </c>
      <c r="J146" s="26">
        <f t="shared" si="12"/>
        <v>-1.6200586103665954E-2</v>
      </c>
      <c r="K146" s="26">
        <f t="shared" si="13"/>
        <v>-3.3324808953253182E-2</v>
      </c>
      <c r="L146" s="26">
        <f t="shared" si="16"/>
        <v>6.328540264906457E-2</v>
      </c>
      <c r="M146" s="26">
        <f t="shared" si="17"/>
        <v>1.9123928738138219E-2</v>
      </c>
    </row>
    <row r="147" spans="3:13" x14ac:dyDescent="0.25">
      <c r="C147" s="26">
        <v>125</v>
      </c>
      <c r="D147" s="26">
        <f t="shared" si="14"/>
        <v>2.5000000000000018</v>
      </c>
      <c r="E147" s="26">
        <v>0</v>
      </c>
      <c r="F147" s="26">
        <f t="shared" si="15"/>
        <v>-0.82669170965992489</v>
      </c>
      <c r="G147" s="26">
        <f t="shared" si="9"/>
        <v>0</v>
      </c>
      <c r="H147" s="26">
        <f t="shared" si="10"/>
        <v>766.62418298583975</v>
      </c>
      <c r="I147" s="26">
        <f t="shared" si="11"/>
        <v>7.7435687956937482E-4</v>
      </c>
      <c r="J147" s="26">
        <f t="shared" si="12"/>
        <v>-1.6733945133859757E-2</v>
      </c>
      <c r="K147" s="26">
        <f t="shared" si="13"/>
        <v>-2.001109406612489E-2</v>
      </c>
      <c r="L147" s="26">
        <f t="shared" si="16"/>
        <v>4.7084816545398617E-2</v>
      </c>
      <c r="M147" s="26">
        <f t="shared" si="17"/>
        <v>2.0227630930082851E-2</v>
      </c>
    </row>
    <row r="148" spans="3:13" x14ac:dyDescent="0.25">
      <c r="C148" s="26">
        <v>126</v>
      </c>
      <c r="D148" s="26">
        <f t="shared" si="14"/>
        <v>2.5200000000000018</v>
      </c>
      <c r="E148" s="26">
        <v>0</v>
      </c>
      <c r="F148" s="26">
        <f t="shared" si="15"/>
        <v>-0.84670280372604978</v>
      </c>
      <c r="G148" s="26">
        <f t="shared" si="9"/>
        <v>0</v>
      </c>
      <c r="H148" s="26">
        <f t="shared" si="10"/>
        <v>432.65772582439484</v>
      </c>
      <c r="I148" s="26">
        <f t="shared" si="11"/>
        <v>4.3702180798169371E-4</v>
      </c>
      <c r="J148" s="26">
        <f t="shared" si="12"/>
        <v>-1.6999562024908349E-2</v>
      </c>
      <c r="K148" s="26">
        <f t="shared" si="13"/>
        <v>-6.5505950387354517E-3</v>
      </c>
      <c r="L148" s="26">
        <f t="shared" si="16"/>
        <v>3.035087141153886E-2</v>
      </c>
      <c r="M148" s="26">
        <f t="shared" si="17"/>
        <v>2.1001987809652227E-2</v>
      </c>
    </row>
    <row r="149" spans="3:13" x14ac:dyDescent="0.25">
      <c r="C149" s="26">
        <v>127</v>
      </c>
      <c r="D149" s="26">
        <f t="shared" si="14"/>
        <v>2.5400000000000018</v>
      </c>
      <c r="E149" s="26">
        <v>0</v>
      </c>
      <c r="F149" s="26">
        <f t="shared" si="15"/>
        <v>-0.85325339876478523</v>
      </c>
      <c r="G149" s="26">
        <f t="shared" si="9"/>
        <v>0</v>
      </c>
      <c r="H149" s="26">
        <f t="shared" si="10"/>
        <v>96.090753691340552</v>
      </c>
      <c r="I149" s="26">
        <f t="shared" si="11"/>
        <v>9.7059990847262698E-5</v>
      </c>
      <c r="J149" s="26">
        <f t="shared" si="12"/>
        <v>-1.6996619688534755E-2</v>
      </c>
      <c r="K149" s="26">
        <f t="shared" si="13"/>
        <v>6.8448286760953714E-3</v>
      </c>
      <c r="L149" s="26">
        <f t="shared" si="16"/>
        <v>1.3351309386630511E-2</v>
      </c>
      <c r="M149" s="26">
        <f t="shared" si="17"/>
        <v>2.1439009617633922E-2</v>
      </c>
    </row>
    <row r="150" spans="3:13" x14ac:dyDescent="0.25">
      <c r="C150" s="26">
        <v>128</v>
      </c>
      <c r="D150" s="26">
        <f t="shared" si="14"/>
        <v>2.5600000000000018</v>
      </c>
      <c r="E150" s="26">
        <v>0</v>
      </c>
      <c r="F150" s="26">
        <f t="shared" si="15"/>
        <v>-0.84640857008868986</v>
      </c>
      <c r="G150" s="26">
        <f t="shared" si="9"/>
        <v>0</v>
      </c>
      <c r="H150" s="26">
        <f t="shared" si="10"/>
        <v>-237.79268357324486</v>
      </c>
      <c r="I150" s="26">
        <f t="shared" si="11"/>
        <v>-2.4019122344801739E-4</v>
      </c>
      <c r="J150" s="26">
        <f t="shared" si="12"/>
        <v>-1.6728501740993253E-2</v>
      </c>
      <c r="K150" s="26">
        <f t="shared" si="13"/>
        <v>1.9966966078054593E-2</v>
      </c>
      <c r="L150" s="26">
        <f t="shared" si="16"/>
        <v>-3.6453103019042435E-3</v>
      </c>
      <c r="M150" s="26">
        <f t="shared" si="17"/>
        <v>2.1536069608481184E-2</v>
      </c>
    </row>
    <row r="151" spans="3:13" x14ac:dyDescent="0.25">
      <c r="C151" s="26">
        <v>129</v>
      </c>
      <c r="D151" s="26">
        <f t="shared" si="14"/>
        <v>2.5800000000000018</v>
      </c>
      <c r="E151" s="26">
        <v>0</v>
      </c>
      <c r="F151" s="26">
        <f t="shared" si="15"/>
        <v>-0.82644160401063527</v>
      </c>
      <c r="G151" s="26">
        <f t="shared" ref="G151:G214" si="18">E152-E151</f>
        <v>0</v>
      </c>
      <c r="H151" s="26">
        <f t="shared" ref="H151:H195" si="19">G151+$D$14*L151+$D$15*F151</f>
        <v>-563.81608068680009</v>
      </c>
      <c r="I151" s="26">
        <f t="shared" ref="I151:I214" si="20">H151/$D$13</f>
        <v>-5.6950311584382885E-4</v>
      </c>
      <c r="J151" s="26">
        <f t="shared" ref="J151:J214" si="21">($D$10*I151)/($D$9*$J$7)-($D$10*L151)/$D$9+$J$7*(1-$D$10/(2*$D$9))*F151</f>
        <v>-1.6202687498587894E-2</v>
      </c>
      <c r="K151" s="26">
        <f t="shared" ref="K151:K214" si="22">I151/($D$9*$J$7^2)-L151/($D$9*$J$7)-F151/(2*$D$9)</f>
        <v>3.2614458162480986E-2</v>
      </c>
      <c r="L151" s="26">
        <f t="shared" si="16"/>
        <v>-2.0373812042897496E-2</v>
      </c>
      <c r="M151" s="26">
        <f t="shared" si="17"/>
        <v>2.1295878385033166E-2</v>
      </c>
    </row>
    <row r="152" spans="3:13" x14ac:dyDescent="0.25">
      <c r="C152" s="26">
        <v>130</v>
      </c>
      <c r="D152" s="26">
        <f t="shared" ref="D152:D215" si="23">D151+$J$7</f>
        <v>2.6000000000000019</v>
      </c>
      <c r="E152" s="26">
        <v>0</v>
      </c>
      <c r="F152" s="26">
        <f t="shared" ref="F152:F215" si="24">F151+K151</f>
        <v>-0.79382714584815428</v>
      </c>
      <c r="G152" s="26">
        <f t="shared" si="18"/>
        <v>0</v>
      </c>
      <c r="H152" s="26">
        <f t="shared" si="19"/>
        <v>-876.98991359234515</v>
      </c>
      <c r="I152" s="26">
        <f t="shared" si="20"/>
        <v>-8.8583583452614314E-4</v>
      </c>
      <c r="J152" s="26">
        <f t="shared" si="21"/>
        <v>-1.5430584369643535E-2</v>
      </c>
      <c r="K152" s="26">
        <f t="shared" si="22"/>
        <v>4.4595854731955598E-2</v>
      </c>
      <c r="L152" s="26">
        <f t="shared" ref="L152:L215" si="25">L151+J151</f>
        <v>-3.657649954148539E-2</v>
      </c>
      <c r="M152" s="26">
        <f t="shared" ref="M152:M215" si="26">M151+I151</f>
        <v>2.0726375269189336E-2</v>
      </c>
    </row>
    <row r="153" spans="3:13" x14ac:dyDescent="0.25">
      <c r="C153" s="26">
        <v>131</v>
      </c>
      <c r="D153" s="26">
        <f t="shared" si="23"/>
        <v>2.6200000000000019</v>
      </c>
      <c r="E153" s="26">
        <v>0</v>
      </c>
      <c r="F153" s="26">
        <f t="shared" si="24"/>
        <v>-0.74923129111619868</v>
      </c>
      <c r="G153" s="26">
        <f t="shared" si="18"/>
        <v>0</v>
      </c>
      <c r="H153" s="26">
        <f t="shared" si="19"/>
        <v>-1172.5871712514784</v>
      </c>
      <c r="I153" s="26">
        <f t="shared" si="20"/>
        <v>-1.1844146885856149E-3</v>
      </c>
      <c r="J153" s="26">
        <f t="shared" si="21"/>
        <v>-1.4427301036303644E-2</v>
      </c>
      <c r="K153" s="26">
        <f t="shared" si="22"/>
        <v>5.5732478602033453E-2</v>
      </c>
      <c r="L153" s="26">
        <f t="shared" si="25"/>
        <v>-5.2007083911128925E-2</v>
      </c>
      <c r="M153" s="26">
        <f t="shared" si="26"/>
        <v>1.9840539434663192E-2</v>
      </c>
    </row>
    <row r="154" spans="3:13" x14ac:dyDescent="0.25">
      <c r="C154" s="26">
        <v>132</v>
      </c>
      <c r="D154" s="26">
        <f t="shared" si="23"/>
        <v>2.6400000000000019</v>
      </c>
      <c r="E154" s="26">
        <v>0</v>
      </c>
      <c r="F154" s="26">
        <f t="shared" si="24"/>
        <v>-0.69349881251416523</v>
      </c>
      <c r="G154" s="26">
        <f t="shared" si="18"/>
        <v>0</v>
      </c>
      <c r="H154" s="26">
        <f t="shared" si="19"/>
        <v>-1446.2138525083942</v>
      </c>
      <c r="I154" s="26">
        <f t="shared" si="20"/>
        <v>-1.4608013559612551E-3</v>
      </c>
      <c r="J154" s="26">
        <f t="shared" si="21"/>
        <v>-1.3211365701260386E-2</v>
      </c>
      <c r="K154" s="26">
        <f t="shared" si="22"/>
        <v>6.5861054902292437E-2</v>
      </c>
      <c r="L154" s="26">
        <f t="shared" si="25"/>
        <v>-6.6434384947432562E-2</v>
      </c>
      <c r="M154" s="26">
        <f t="shared" si="26"/>
        <v>1.8656124746077578E-2</v>
      </c>
    </row>
    <row r="155" spans="3:13" x14ac:dyDescent="0.25">
      <c r="C155" s="26">
        <v>133</v>
      </c>
      <c r="D155" s="26">
        <f t="shared" si="23"/>
        <v>2.6600000000000019</v>
      </c>
      <c r="E155" s="26">
        <v>0</v>
      </c>
      <c r="F155" s="26">
        <f t="shared" si="24"/>
        <v>-0.62763775761187279</v>
      </c>
      <c r="G155" s="26">
        <f t="shared" si="18"/>
        <v>0</v>
      </c>
      <c r="H155" s="26">
        <f t="shared" si="19"/>
        <v>-1693.8733905796528</v>
      </c>
      <c r="I155" s="26">
        <f t="shared" si="20"/>
        <v>-1.7109589577597297E-3</v>
      </c>
      <c r="J155" s="26">
        <f t="shared" si="21"/>
        <v>-1.1804394478587055E-2</v>
      </c>
      <c r="K155" s="26">
        <f t="shared" si="22"/>
        <v>7.4836067365041004E-2</v>
      </c>
      <c r="L155" s="26">
        <f t="shared" si="25"/>
        <v>-7.9645750648692948E-2</v>
      </c>
      <c r="M155" s="26">
        <f t="shared" si="26"/>
        <v>1.7195323390116323E-2</v>
      </c>
    </row>
    <row r="156" spans="3:13" x14ac:dyDescent="0.25">
      <c r="C156" s="26">
        <v>134</v>
      </c>
      <c r="D156" s="26">
        <f t="shared" si="23"/>
        <v>2.6800000000000019</v>
      </c>
      <c r="E156" s="26">
        <v>0</v>
      </c>
      <c r="F156" s="26">
        <f t="shared" si="24"/>
        <v>-0.55280169024683179</v>
      </c>
      <c r="G156" s="26">
        <f t="shared" si="18"/>
        <v>0</v>
      </c>
      <c r="H156" s="26">
        <f t="shared" si="19"/>
        <v>-1912.0240753702224</v>
      </c>
      <c r="I156" s="26">
        <f t="shared" si="20"/>
        <v>-1.9313100597722107E-3</v>
      </c>
      <c r="J156" s="26">
        <f t="shared" si="21"/>
        <v>-1.0230715722661071E-2</v>
      </c>
      <c r="K156" s="26">
        <f t="shared" si="22"/>
        <v>8.2531808227559011E-2</v>
      </c>
      <c r="L156" s="26">
        <f t="shared" si="25"/>
        <v>-9.1450145127280003E-2</v>
      </c>
      <c r="M156" s="26">
        <f t="shared" si="26"/>
        <v>1.5484364432356594E-2</v>
      </c>
    </row>
    <row r="157" spans="3:13" x14ac:dyDescent="0.25">
      <c r="C157" s="26">
        <v>135</v>
      </c>
      <c r="D157" s="26">
        <f t="shared" si="23"/>
        <v>2.700000000000002</v>
      </c>
      <c r="E157" s="26">
        <v>0</v>
      </c>
      <c r="F157" s="26">
        <f t="shared" si="24"/>
        <v>-0.47026988201927278</v>
      </c>
      <c r="G157" s="26">
        <f t="shared" si="18"/>
        <v>0</v>
      </c>
      <c r="H157" s="26">
        <f t="shared" si="19"/>
        <v>-2097.628664632698</v>
      </c>
      <c r="I157" s="26">
        <f t="shared" si="20"/>
        <v>-2.1187867840457273E-3</v>
      </c>
      <c r="J157" s="26">
        <f t="shared" si="21"/>
        <v>-8.5169567046905759E-3</v>
      </c>
      <c r="K157" s="26">
        <f t="shared" si="22"/>
        <v>8.8844093569486304E-2</v>
      </c>
      <c r="L157" s="26">
        <f t="shared" si="25"/>
        <v>-0.10168086084994107</v>
      </c>
      <c r="M157" s="26">
        <f t="shared" si="26"/>
        <v>1.3553054372584384E-2</v>
      </c>
    </row>
    <row r="158" spans="3:13" x14ac:dyDescent="0.25">
      <c r="C158" s="26">
        <v>136</v>
      </c>
      <c r="D158" s="26">
        <f t="shared" si="23"/>
        <v>2.720000000000002</v>
      </c>
      <c r="E158" s="26">
        <v>0</v>
      </c>
      <c r="F158" s="26">
        <f t="shared" si="24"/>
        <v>-0.38142578844978647</v>
      </c>
      <c r="G158" s="26">
        <f t="shared" si="18"/>
        <v>0</v>
      </c>
      <c r="H158" s="26">
        <f t="shared" si="19"/>
        <v>-2248.1955069246637</v>
      </c>
      <c r="I158" s="26">
        <f t="shared" si="20"/>
        <v>-2.2708723466348404E-3</v>
      </c>
      <c r="J158" s="26">
        <f t="shared" si="21"/>
        <v>-6.6915995542207451E-3</v>
      </c>
      <c r="K158" s="26">
        <f t="shared" si="22"/>
        <v>9.3691621477498543E-2</v>
      </c>
      <c r="L158" s="26">
        <f t="shared" si="25"/>
        <v>-0.11019781755463165</v>
      </c>
      <c r="M158" s="26">
        <f t="shared" si="26"/>
        <v>1.1434267588538657E-2</v>
      </c>
    </row>
    <row r="159" spans="3:13" x14ac:dyDescent="0.25">
      <c r="C159" s="26">
        <v>137</v>
      </c>
      <c r="D159" s="26">
        <f t="shared" si="23"/>
        <v>2.740000000000002</v>
      </c>
      <c r="E159" s="26">
        <v>0</v>
      </c>
      <c r="F159" s="26">
        <f t="shared" si="24"/>
        <v>-0.28773416697228793</v>
      </c>
      <c r="G159" s="26">
        <f t="shared" si="18"/>
        <v>0</v>
      </c>
      <c r="H159" s="26">
        <f t="shared" si="19"/>
        <v>-2361.8106401819823</v>
      </c>
      <c r="I159" s="26">
        <f t="shared" si="20"/>
        <v>-2.3856334799431294E-3</v>
      </c>
      <c r="J159" s="26">
        <f t="shared" si="21"/>
        <v>-4.7845137766081292E-3</v>
      </c>
      <c r="K159" s="26">
        <f t="shared" si="22"/>
        <v>9.7016956283761502E-2</v>
      </c>
      <c r="L159" s="26">
        <f t="shared" si="25"/>
        <v>-0.11688941710885239</v>
      </c>
      <c r="M159" s="26">
        <f t="shared" si="26"/>
        <v>9.1633952419038159E-3</v>
      </c>
    </row>
    <row r="160" spans="3:13" x14ac:dyDescent="0.25">
      <c r="C160" s="26">
        <v>138</v>
      </c>
      <c r="D160" s="26">
        <f t="shared" si="23"/>
        <v>2.760000000000002</v>
      </c>
      <c r="E160" s="26">
        <v>0</v>
      </c>
      <c r="F160" s="26">
        <f t="shared" si="24"/>
        <v>-0.19071721068852643</v>
      </c>
      <c r="G160" s="26">
        <f t="shared" si="18"/>
        <v>0</v>
      </c>
      <c r="H160" s="26">
        <f t="shared" si="19"/>
        <v>-2437.1604772044211</v>
      </c>
      <c r="I160" s="26">
        <f t="shared" si="20"/>
        <v>-2.4617433470301613E-3</v>
      </c>
      <c r="J160" s="26">
        <f t="shared" si="21"/>
        <v>-2.8264729320950643E-3</v>
      </c>
      <c r="K160" s="26">
        <f t="shared" si="22"/>
        <v>9.8787128167545646E-2</v>
      </c>
      <c r="L160" s="26">
        <f t="shared" si="25"/>
        <v>-0.12167393088546052</v>
      </c>
      <c r="M160" s="26">
        <f t="shared" si="26"/>
        <v>6.7777617619606866E-3</v>
      </c>
    </row>
    <row r="161" spans="3:13" x14ac:dyDescent="0.25">
      <c r="C161" s="26">
        <v>139</v>
      </c>
      <c r="D161" s="26">
        <f t="shared" si="23"/>
        <v>2.780000000000002</v>
      </c>
      <c r="E161" s="26">
        <v>0</v>
      </c>
      <c r="F161" s="26">
        <f t="shared" si="24"/>
        <v>-9.1930082520980783E-2</v>
      </c>
      <c r="G161" s="26">
        <f t="shared" si="18"/>
        <v>0</v>
      </c>
      <c r="H161" s="26">
        <f t="shared" si="19"/>
        <v>-2473.5448410610234</v>
      </c>
      <c r="I161" s="26">
        <f t="shared" si="20"/>
        <v>-2.4984947085008907E-3</v>
      </c>
      <c r="J161" s="26">
        <f t="shared" si="21"/>
        <v>-8.486632149778961E-4</v>
      </c>
      <c r="K161" s="26">
        <f t="shared" si="22"/>
        <v>9.8993843544173288E-2</v>
      </c>
      <c r="L161" s="26">
        <f t="shared" si="25"/>
        <v>-0.12450040381755559</v>
      </c>
      <c r="M161" s="26">
        <f t="shared" si="26"/>
        <v>4.3160184149305253E-3</v>
      </c>
    </row>
    <row r="162" spans="3:13" x14ac:dyDescent="0.25">
      <c r="C162" s="26">
        <v>140</v>
      </c>
      <c r="D162" s="26">
        <f t="shared" si="23"/>
        <v>2.800000000000002</v>
      </c>
      <c r="E162" s="26">
        <v>0</v>
      </c>
      <c r="F162" s="26">
        <f t="shared" si="24"/>
        <v>7.0637610231925052E-3</v>
      </c>
      <c r="G162" s="26">
        <f t="shared" si="18"/>
        <v>0</v>
      </c>
      <c r="H162" s="26">
        <f t="shared" si="19"/>
        <v>-2470.8802669461288</v>
      </c>
      <c r="I162" s="26">
        <f t="shared" si="20"/>
        <v>-2.4958032576664611E-3</v>
      </c>
      <c r="J162" s="26">
        <f t="shared" si="21"/>
        <v>1.1178082984208693E-3</v>
      </c>
      <c r="K162" s="26">
        <f t="shared" si="22"/>
        <v>9.7653307795701139E-2</v>
      </c>
      <c r="L162" s="26">
        <f t="shared" si="25"/>
        <v>-0.12534906703253348</v>
      </c>
      <c r="M162" s="26">
        <f t="shared" si="26"/>
        <v>1.8175237064296345E-3</v>
      </c>
    </row>
    <row r="163" spans="3:13" x14ac:dyDescent="0.25">
      <c r="C163" s="26">
        <v>141</v>
      </c>
      <c r="D163" s="26">
        <f t="shared" si="23"/>
        <v>2.8200000000000021</v>
      </c>
      <c r="E163" s="26">
        <v>0</v>
      </c>
      <c r="F163" s="26">
        <f t="shared" si="24"/>
        <v>0.10471706881889364</v>
      </c>
      <c r="G163" s="26">
        <f t="shared" si="18"/>
        <v>0</v>
      </c>
      <c r="H163" s="26">
        <f t="shared" si="19"/>
        <v>-2429.6936399348638</v>
      </c>
      <c r="I163" s="26">
        <f t="shared" si="20"/>
        <v>-2.4542011941257394E-3</v>
      </c>
      <c r="J163" s="26">
        <f t="shared" si="21"/>
        <v>3.0423980556512908E-3</v>
      </c>
      <c r="K163" s="26">
        <f t="shared" si="22"/>
        <v>9.480566792734102E-2</v>
      </c>
      <c r="L163" s="26">
        <f t="shared" si="25"/>
        <v>-0.12423125873411262</v>
      </c>
      <c r="M163" s="26">
        <f t="shared" si="26"/>
        <v>-6.7827955123682653E-4</v>
      </c>
    </row>
    <row r="164" spans="3:13" x14ac:dyDescent="0.25">
      <c r="C164" s="26">
        <v>142</v>
      </c>
      <c r="D164" s="26">
        <f t="shared" si="23"/>
        <v>2.8400000000000021</v>
      </c>
      <c r="E164" s="26">
        <v>0</v>
      </c>
      <c r="F164" s="26">
        <f t="shared" si="24"/>
        <v>0.19952273674623466</v>
      </c>
      <c r="G164" s="26">
        <f t="shared" si="18"/>
        <v>0</v>
      </c>
      <c r="H164" s="26">
        <f t="shared" si="19"/>
        <v>-2351.1063880206716</v>
      </c>
      <c r="I164" s="26">
        <f t="shared" si="20"/>
        <v>-2.3748212573629951E-3</v>
      </c>
      <c r="J164" s="26">
        <f t="shared" si="21"/>
        <v>4.8955956206231388E-3</v>
      </c>
      <c r="K164" s="26">
        <f t="shared" si="22"/>
        <v>9.0514088569845441E-2</v>
      </c>
      <c r="L164" s="26">
        <f t="shared" si="25"/>
        <v>-0.12118886067846132</v>
      </c>
      <c r="M164" s="26">
        <f t="shared" si="26"/>
        <v>-3.1324807453625659E-3</v>
      </c>
    </row>
    <row r="165" spans="3:13" x14ac:dyDescent="0.25">
      <c r="C165" s="26">
        <v>143</v>
      </c>
      <c r="D165" s="26">
        <f t="shared" si="23"/>
        <v>2.8600000000000021</v>
      </c>
      <c r="E165" s="26">
        <v>0</v>
      </c>
      <c r="F165" s="26">
        <f t="shared" si="24"/>
        <v>0.2900368253160801</v>
      </c>
      <c r="G165" s="26">
        <f t="shared" si="18"/>
        <v>0</v>
      </c>
      <c r="H165" s="26">
        <f t="shared" si="19"/>
        <v>-2236.8095944645856</v>
      </c>
      <c r="I165" s="26">
        <f t="shared" si="20"/>
        <v>-2.2593715880632852E-3</v>
      </c>
      <c r="J165" s="26">
        <f t="shared" si="21"/>
        <v>6.6493713093478679E-3</v>
      </c>
      <c r="K165" s="26">
        <f t="shared" si="22"/>
        <v>8.4863480302628247E-2</v>
      </c>
      <c r="L165" s="26">
        <f t="shared" si="25"/>
        <v>-0.11629326505783819</v>
      </c>
      <c r="M165" s="26">
        <f t="shared" si="26"/>
        <v>-5.5073020027255615E-3</v>
      </c>
    </row>
    <row r="166" spans="3:13" x14ac:dyDescent="0.25">
      <c r="C166" s="26">
        <v>144</v>
      </c>
      <c r="D166" s="26">
        <f t="shared" si="23"/>
        <v>2.8800000000000021</v>
      </c>
      <c r="E166" s="26">
        <v>0</v>
      </c>
      <c r="F166" s="26">
        <f t="shared" si="24"/>
        <v>0.37490030561870835</v>
      </c>
      <c r="G166" s="26">
        <f t="shared" si="18"/>
        <v>0</v>
      </c>
      <c r="H166" s="26">
        <f t="shared" si="19"/>
        <v>-2089.0305306551663</v>
      </c>
      <c r="I166" s="26">
        <f t="shared" si="20"/>
        <v>-2.11010192339989E-3</v>
      </c>
      <c r="J166" s="26">
        <f t="shared" si="21"/>
        <v>8.2775951569916406E-3</v>
      </c>
      <c r="K166" s="26">
        <f t="shared" si="22"/>
        <v>7.7958904461743472E-2</v>
      </c>
      <c r="L166" s="26">
        <f t="shared" si="25"/>
        <v>-0.10964389374849032</v>
      </c>
      <c r="M166" s="26">
        <f t="shared" si="26"/>
        <v>-7.7666735907888466E-3</v>
      </c>
    </row>
    <row r="167" spans="3:13" x14ac:dyDescent="0.25">
      <c r="C167" s="26">
        <v>145</v>
      </c>
      <c r="D167" s="26">
        <f t="shared" si="23"/>
        <v>2.9000000000000021</v>
      </c>
      <c r="E167" s="26">
        <v>0</v>
      </c>
      <c r="F167" s="26">
        <f t="shared" si="24"/>
        <v>0.45285921008045182</v>
      </c>
      <c r="G167" s="26">
        <f t="shared" si="18"/>
        <v>0</v>
      </c>
      <c r="H167" s="26">
        <f t="shared" si="19"/>
        <v>-1910.4912383217902</v>
      </c>
      <c r="I167" s="26">
        <f t="shared" si="20"/>
        <v>-1.9297617614794419E-3</v>
      </c>
      <c r="J167" s="26">
        <f t="shared" si="21"/>
        <v>9.7564210350531699E-3</v>
      </c>
      <c r="K167" s="26">
        <f t="shared" si="22"/>
        <v>6.9923683344411458E-2</v>
      </c>
      <c r="L167" s="26">
        <f t="shared" si="25"/>
        <v>-0.10136629859149868</v>
      </c>
      <c r="M167" s="26">
        <f t="shared" si="26"/>
        <v>-9.8767755141887376E-3</v>
      </c>
    </row>
    <row r="168" spans="3:13" x14ac:dyDescent="0.25">
      <c r="C168" s="26">
        <v>146</v>
      </c>
      <c r="D168" s="26">
        <f t="shared" si="23"/>
        <v>2.9200000000000021</v>
      </c>
      <c r="E168" s="26">
        <v>0</v>
      </c>
      <c r="F168" s="26">
        <f t="shared" si="24"/>
        <v>0.52278289342486328</v>
      </c>
      <c r="G168" s="26">
        <f t="shared" si="18"/>
        <v>0</v>
      </c>
      <c r="H168" s="26">
        <f t="shared" si="19"/>
        <v>-1704.3599061890809</v>
      </c>
      <c r="I168" s="26">
        <f t="shared" si="20"/>
        <v>-1.7215512475479873E-3</v>
      </c>
      <c r="J168" s="26">
        <f t="shared" si="21"/>
        <v>1.1064630358092298E-2</v>
      </c>
      <c r="K168" s="26">
        <f t="shared" si="22"/>
        <v>6.0897248959500772E-2</v>
      </c>
      <c r="L168" s="26">
        <f t="shared" si="25"/>
        <v>-9.1609877556445507E-2</v>
      </c>
      <c r="M168" s="26">
        <f t="shared" si="26"/>
        <v>-1.180653727566818E-2</v>
      </c>
    </row>
    <row r="169" spans="3:13" x14ac:dyDescent="0.25">
      <c r="C169" s="26">
        <v>147</v>
      </c>
      <c r="D169" s="26">
        <f t="shared" si="23"/>
        <v>2.9400000000000022</v>
      </c>
      <c r="E169" s="26">
        <v>0</v>
      </c>
      <c r="F169" s="26">
        <f t="shared" si="24"/>
        <v>0.58368014238436405</v>
      </c>
      <c r="G169" s="26">
        <f t="shared" si="18"/>
        <v>0</v>
      </c>
      <c r="H169" s="26">
        <f t="shared" si="19"/>
        <v>-1474.195889334411</v>
      </c>
      <c r="I169" s="26">
        <f t="shared" si="20"/>
        <v>-1.4890656387760721E-3</v>
      </c>
      <c r="J169" s="26">
        <f t="shared" si="21"/>
        <v>1.2183930519099218E-2</v>
      </c>
      <c r="K169" s="26">
        <f t="shared" si="22"/>
        <v>5.1032767141192537E-2</v>
      </c>
      <c r="L169" s="26">
        <f t="shared" si="25"/>
        <v>-8.0545247198353209E-2</v>
      </c>
      <c r="M169" s="26">
        <f t="shared" si="26"/>
        <v>-1.3528088523216167E-2</v>
      </c>
    </row>
    <row r="170" spans="3:13" x14ac:dyDescent="0.25">
      <c r="C170" s="26">
        <v>148</v>
      </c>
      <c r="D170" s="26">
        <f t="shared" si="23"/>
        <v>2.9600000000000022</v>
      </c>
      <c r="E170" s="26">
        <v>0</v>
      </c>
      <c r="F170" s="26">
        <f t="shared" si="24"/>
        <v>0.63471290952555659</v>
      </c>
      <c r="G170" s="26">
        <f t="shared" si="18"/>
        <v>0</v>
      </c>
      <c r="H170" s="26">
        <f t="shared" si="19"/>
        <v>-1223.8893081661599</v>
      </c>
      <c r="I170" s="26">
        <f t="shared" si="20"/>
        <v>-1.236234293990924E-3</v>
      </c>
      <c r="J170" s="26">
        <f t="shared" si="21"/>
        <v>1.3099203959415592E-2</v>
      </c>
      <c r="K170" s="26">
        <f t="shared" si="22"/>
        <v>4.049457689044722E-2</v>
      </c>
      <c r="L170" s="26">
        <f t="shared" si="25"/>
        <v>-6.8361316679253992E-2</v>
      </c>
      <c r="M170" s="26">
        <f t="shared" si="26"/>
        <v>-1.5017154161992239E-2</v>
      </c>
    </row>
    <row r="171" spans="3:13" x14ac:dyDescent="0.25">
      <c r="C171" s="26">
        <v>149</v>
      </c>
      <c r="D171" s="26">
        <f t="shared" si="23"/>
        <v>2.9800000000000022</v>
      </c>
      <c r="E171" s="26">
        <v>0</v>
      </c>
      <c r="F171" s="26">
        <f t="shared" si="24"/>
        <v>0.67520748641600381</v>
      </c>
      <c r="G171" s="26">
        <f t="shared" si="18"/>
        <v>0</v>
      </c>
      <c r="H171" s="26">
        <f t="shared" si="19"/>
        <v>-957.59623687482815</v>
      </c>
      <c r="I171" s="26">
        <f t="shared" si="20"/>
        <v>-9.6725520839389479E-4</v>
      </c>
      <c r="J171" s="26">
        <f t="shared" si="21"/>
        <v>1.3798704600287329E-2</v>
      </c>
      <c r="K171" s="26">
        <f t="shared" si="22"/>
        <v>2.9455487196724306E-2</v>
      </c>
      <c r="L171" s="26">
        <f t="shared" si="25"/>
        <v>-5.5262112719838399E-2</v>
      </c>
      <c r="M171" s="26">
        <f t="shared" si="26"/>
        <v>-1.6253388455983162E-2</v>
      </c>
    </row>
    <row r="172" spans="3:13" x14ac:dyDescent="0.25">
      <c r="C172" s="26">
        <v>150</v>
      </c>
      <c r="D172" s="26">
        <f t="shared" si="23"/>
        <v>3.0000000000000022</v>
      </c>
      <c r="E172" s="26">
        <v>0</v>
      </c>
      <c r="F172" s="26">
        <f t="shared" si="24"/>
        <v>0.70466297361272812</v>
      </c>
      <c r="G172" s="26">
        <f t="shared" si="18"/>
        <v>0</v>
      </c>
      <c r="H172" s="26">
        <f t="shared" si="19"/>
        <v>-679.67054747956217</v>
      </c>
      <c r="I172" s="26">
        <f t="shared" si="20"/>
        <v>-6.8652617013935727E-4</v>
      </c>
      <c r="J172" s="26">
        <f t="shared" si="21"/>
        <v>1.4274199225166415E-2</v>
      </c>
      <c r="K172" s="26">
        <f t="shared" si="22"/>
        <v>1.8093975291185949E-2</v>
      </c>
      <c r="L172" s="26">
        <f t="shared" si="25"/>
        <v>-4.1463408119551071E-2</v>
      </c>
      <c r="M172" s="26">
        <f t="shared" si="26"/>
        <v>-1.7220643664377058E-2</v>
      </c>
    </row>
    <row r="173" spans="3:13" x14ac:dyDescent="0.25">
      <c r="C173" s="26">
        <v>151</v>
      </c>
      <c r="D173" s="26">
        <f t="shared" si="23"/>
        <v>3.0200000000000022</v>
      </c>
      <c r="E173" s="26">
        <v>0</v>
      </c>
      <c r="F173" s="26">
        <f t="shared" si="24"/>
        <v>0.72275694890391406</v>
      </c>
      <c r="G173" s="26">
        <f t="shared" si="18"/>
        <v>0</v>
      </c>
      <c r="H173" s="26">
        <f t="shared" si="19"/>
        <v>-394.59351452814406</v>
      </c>
      <c r="I173" s="26">
        <f t="shared" si="20"/>
        <v>-3.985736549794833E-4</v>
      </c>
      <c r="J173" s="26">
        <f t="shared" si="21"/>
        <v>1.4521052290820985E-2</v>
      </c>
      <c r="K173" s="26">
        <f t="shared" si="22"/>
        <v>6.5913312742695851E-3</v>
      </c>
      <c r="L173" s="26">
        <f t="shared" si="25"/>
        <v>-2.7189208894384656E-2</v>
      </c>
      <c r="M173" s="26">
        <f t="shared" si="26"/>
        <v>-1.7907169834516415E-2</v>
      </c>
    </row>
    <row r="174" spans="3:13" x14ac:dyDescent="0.25">
      <c r="C174" s="26">
        <v>152</v>
      </c>
      <c r="D174" s="26">
        <f t="shared" si="23"/>
        <v>3.0400000000000023</v>
      </c>
      <c r="E174" s="26">
        <v>0</v>
      </c>
      <c r="F174" s="26">
        <f t="shared" si="24"/>
        <v>0.72934828017818365</v>
      </c>
      <c r="G174" s="26">
        <f t="shared" si="18"/>
        <v>0</v>
      </c>
      <c r="H174" s="26">
        <f t="shared" si="19"/>
        <v>-106.90230671699126</v>
      </c>
      <c r="I174" s="26">
        <f t="shared" si="20"/>
        <v>-1.0798059660174665E-4</v>
      </c>
      <c r="J174" s="26">
        <f t="shared" si="21"/>
        <v>1.4538253546952677E-2</v>
      </c>
      <c r="K174" s="26">
        <f t="shared" si="22"/>
        <v>-4.8712056610993315E-3</v>
      </c>
      <c r="L174" s="26">
        <f t="shared" si="25"/>
        <v>-1.2668156603563671E-2</v>
      </c>
      <c r="M174" s="26">
        <f t="shared" si="26"/>
        <v>-1.8305743489495898E-2</v>
      </c>
    </row>
    <row r="175" spans="3:13" x14ac:dyDescent="0.25">
      <c r="C175" s="26">
        <v>153</v>
      </c>
      <c r="D175" s="26">
        <f t="shared" si="23"/>
        <v>3.0600000000000023</v>
      </c>
      <c r="E175" s="26">
        <v>0</v>
      </c>
      <c r="F175" s="26">
        <f t="shared" si="24"/>
        <v>0.72447707451708432</v>
      </c>
      <c r="G175" s="26">
        <f t="shared" si="18"/>
        <v>0</v>
      </c>
      <c r="H175" s="26">
        <f t="shared" si="19"/>
        <v>178.88150493143314</v>
      </c>
      <c r="I175" s="26">
        <f t="shared" si="20"/>
        <v>1.8068582630915628E-4</v>
      </c>
      <c r="J175" s="26">
        <f t="shared" si="21"/>
        <v>1.4328388744137617E-2</v>
      </c>
      <c r="K175" s="26">
        <f t="shared" si="22"/>
        <v>-1.6115274620407183E-2</v>
      </c>
      <c r="L175" s="26">
        <f t="shared" si="25"/>
        <v>1.8700969433890057E-3</v>
      </c>
      <c r="M175" s="26">
        <f t="shared" si="26"/>
        <v>-1.8413724086097646E-2</v>
      </c>
    </row>
    <row r="176" spans="3:13" x14ac:dyDescent="0.25">
      <c r="C176" s="26">
        <v>154</v>
      </c>
      <c r="D176" s="26">
        <f t="shared" si="23"/>
        <v>3.0800000000000023</v>
      </c>
      <c r="E176" s="26">
        <v>0</v>
      </c>
      <c r="F176" s="26">
        <f t="shared" si="24"/>
        <v>0.70836179989667714</v>
      </c>
      <c r="G176" s="26">
        <f t="shared" si="18"/>
        <v>0</v>
      </c>
      <c r="H176" s="26">
        <f t="shared" si="19"/>
        <v>458.32230699411843</v>
      </c>
      <c r="I176" s="26">
        <f t="shared" si="20"/>
        <v>4.629452596952032E-4</v>
      </c>
      <c r="J176" s="26">
        <f t="shared" si="21"/>
        <v>1.3897554594467072E-2</v>
      </c>
      <c r="K176" s="26">
        <f t="shared" si="22"/>
        <v>-2.696814034664774E-2</v>
      </c>
      <c r="L176" s="26">
        <f t="shared" si="25"/>
        <v>1.6198485687526624E-2</v>
      </c>
      <c r="M176" s="26">
        <f t="shared" si="26"/>
        <v>-1.8233038259788489E-2</v>
      </c>
    </row>
    <row r="177" spans="3:13" x14ac:dyDescent="0.25">
      <c r="C177" s="26">
        <v>155</v>
      </c>
      <c r="D177" s="26">
        <f t="shared" si="23"/>
        <v>3.1000000000000023</v>
      </c>
      <c r="E177" s="26">
        <v>0</v>
      </c>
      <c r="F177" s="26">
        <f t="shared" si="24"/>
        <v>0.6813936595500294</v>
      </c>
      <c r="G177" s="26">
        <f t="shared" si="18"/>
        <v>0</v>
      </c>
      <c r="H177" s="26">
        <f t="shared" si="19"/>
        <v>727.13858785978709</v>
      </c>
      <c r="I177" s="26">
        <f t="shared" si="20"/>
        <v>7.3447300568652517E-4</v>
      </c>
      <c r="J177" s="26">
        <f t="shared" si="21"/>
        <v>1.3255220004665128E-2</v>
      </c>
      <c r="K177" s="26">
        <f t="shared" si="22"/>
        <v>-3.7265318633546318E-2</v>
      </c>
      <c r="L177" s="26">
        <f t="shared" si="25"/>
        <v>3.0096040281993697E-2</v>
      </c>
      <c r="M177" s="26">
        <f t="shared" si="26"/>
        <v>-1.7770093000093287E-2</v>
      </c>
    </row>
    <row r="178" spans="3:13" x14ac:dyDescent="0.25">
      <c r="C178" s="26">
        <v>156</v>
      </c>
      <c r="D178" s="26">
        <f t="shared" si="23"/>
        <v>3.1200000000000023</v>
      </c>
      <c r="E178" s="26">
        <v>0</v>
      </c>
      <c r="F178" s="26">
        <f t="shared" si="24"/>
        <v>0.64412834091648308</v>
      </c>
      <c r="G178" s="26">
        <f t="shared" si="18"/>
        <v>0</v>
      </c>
      <c r="H178" s="26">
        <f t="shared" si="19"/>
        <v>981.2678304553009</v>
      </c>
      <c r="I178" s="26">
        <f t="shared" si="20"/>
        <v>9.9116556988029726E-4</v>
      </c>
      <c r="J178" s="26">
        <f t="shared" si="21"/>
        <v>1.2414036414712074E-2</v>
      </c>
      <c r="K178" s="26">
        <f t="shared" si="22"/>
        <v>-4.6853040361757525E-2</v>
      </c>
      <c r="L178" s="26">
        <f t="shared" si="25"/>
        <v>4.3351260286658824E-2</v>
      </c>
      <c r="M178" s="26">
        <f t="shared" si="26"/>
        <v>-1.7035619994406764E-2</v>
      </c>
    </row>
    <row r="179" spans="3:13" x14ac:dyDescent="0.25">
      <c r="C179" s="26">
        <v>157</v>
      </c>
      <c r="D179" s="26">
        <f t="shared" si="23"/>
        <v>3.1400000000000023</v>
      </c>
      <c r="E179" s="26">
        <v>0</v>
      </c>
      <c r="F179" s="26">
        <f t="shared" si="24"/>
        <v>0.59727530055472555</v>
      </c>
      <c r="G179" s="26">
        <f t="shared" si="18"/>
        <v>0</v>
      </c>
      <c r="H179" s="26">
        <f t="shared" si="19"/>
        <v>1216.9271813219025</v>
      </c>
      <c r="I179" s="26">
        <f t="shared" si="20"/>
        <v>1.2292019423668363E-3</v>
      </c>
      <c r="J179" s="26">
        <f t="shared" si="21"/>
        <v>1.1389600833941832E-2</v>
      </c>
      <c r="K179" s="26">
        <f t="shared" si="22"/>
        <v>-5.5590517715268017E-2</v>
      </c>
      <c r="L179" s="26">
        <f t="shared" si="25"/>
        <v>5.5765296701370898E-2</v>
      </c>
      <c r="M179" s="26">
        <f t="shared" si="26"/>
        <v>-1.6044454424526466E-2</v>
      </c>
    </row>
    <row r="180" spans="3:13" x14ac:dyDescent="0.25">
      <c r="C180" s="26">
        <v>158</v>
      </c>
      <c r="D180" s="26">
        <f t="shared" si="23"/>
        <v>3.1600000000000024</v>
      </c>
      <c r="E180" s="26">
        <v>0</v>
      </c>
      <c r="F180" s="26">
        <f t="shared" si="24"/>
        <v>0.54168478283945753</v>
      </c>
      <c r="G180" s="26">
        <f t="shared" si="18"/>
        <v>0</v>
      </c>
      <c r="H180" s="26">
        <f t="shared" si="19"/>
        <v>1430.669001864321</v>
      </c>
      <c r="I180" s="26">
        <f t="shared" si="20"/>
        <v>1.4450997093066534E-3</v>
      </c>
      <c r="J180" s="26">
        <f t="shared" si="21"/>
        <v>1.0200175860039878E-2</v>
      </c>
      <c r="K180" s="26">
        <f t="shared" si="22"/>
        <v>-6.3351979674927339E-2</v>
      </c>
      <c r="L180" s="26">
        <f t="shared" si="25"/>
        <v>6.715489753531273E-2</v>
      </c>
      <c r="M180" s="26">
        <f t="shared" si="26"/>
        <v>-1.4815252482159629E-2</v>
      </c>
    </row>
    <row r="181" spans="3:13" x14ac:dyDescent="0.25">
      <c r="C181" s="26">
        <v>159</v>
      </c>
      <c r="D181" s="26">
        <f t="shared" si="23"/>
        <v>3.1800000000000024</v>
      </c>
      <c r="E181" s="26">
        <v>0</v>
      </c>
      <c r="F181" s="26">
        <f t="shared" si="24"/>
        <v>0.4783328031645302</v>
      </c>
      <c r="G181" s="26">
        <f t="shared" si="18"/>
        <v>0</v>
      </c>
      <c r="H181" s="26">
        <f t="shared" si="19"/>
        <v>1619.430498566418</v>
      </c>
      <c r="I181" s="26">
        <f t="shared" si="20"/>
        <v>1.6357651837504467E-3</v>
      </c>
      <c r="J181" s="26">
        <f t="shared" si="21"/>
        <v>8.8663715843394497E-3</v>
      </c>
      <c r="K181" s="26">
        <f t="shared" si="22"/>
        <v>-7.0028447895114976E-2</v>
      </c>
      <c r="L181" s="26">
        <f t="shared" si="25"/>
        <v>7.7355073395352608E-2</v>
      </c>
      <c r="M181" s="26">
        <f t="shared" si="26"/>
        <v>-1.3370152772852976E-2</v>
      </c>
    </row>
    <row r="182" spans="3:13" x14ac:dyDescent="0.25">
      <c r="C182" s="26">
        <v>160</v>
      </c>
      <c r="D182" s="26">
        <f t="shared" si="23"/>
        <v>3.2000000000000024</v>
      </c>
      <c r="E182" s="26">
        <v>0</v>
      </c>
      <c r="F182" s="26">
        <f t="shared" si="24"/>
        <v>0.40830435526941522</v>
      </c>
      <c r="G182" s="26">
        <f t="shared" si="18"/>
        <v>0</v>
      </c>
      <c r="H182" s="26">
        <f t="shared" si="19"/>
        <v>1780.5767313401825</v>
      </c>
      <c r="I182" s="26">
        <f t="shared" si="20"/>
        <v>1.7985368477997626E-3</v>
      </c>
      <c r="J182" s="26">
        <f t="shared" si="21"/>
        <v>7.4107948205921481E-3</v>
      </c>
      <c r="K182" s="26">
        <f t="shared" si="22"/>
        <v>-7.5529228479617405E-2</v>
      </c>
      <c r="L182" s="26">
        <f t="shared" si="25"/>
        <v>8.6221444979692058E-2</v>
      </c>
      <c r="M182" s="26">
        <f t="shared" si="26"/>
        <v>-1.173438758910253E-2</v>
      </c>
    </row>
    <row r="183" spans="3:13" x14ac:dyDescent="0.25">
      <c r="C183" s="26">
        <v>161</v>
      </c>
      <c r="D183" s="26">
        <f t="shared" si="23"/>
        <v>3.2200000000000024</v>
      </c>
      <c r="E183" s="26">
        <v>0</v>
      </c>
      <c r="F183" s="26">
        <f t="shared" si="24"/>
        <v>0.33277512678979781</v>
      </c>
      <c r="G183" s="26">
        <f t="shared" si="18"/>
        <v>0</v>
      </c>
      <c r="H183" s="26">
        <f t="shared" si="19"/>
        <v>1911.9364112113828</v>
      </c>
      <c r="I183" s="26">
        <f t="shared" si="20"/>
        <v>1.9312215113726225E-3</v>
      </c>
      <c r="J183" s="26">
        <f t="shared" si="21"/>
        <v>5.857671536693837E-3</v>
      </c>
      <c r="K183" s="26">
        <f t="shared" si="22"/>
        <v>-7.9783099910212041E-2</v>
      </c>
      <c r="L183" s="26">
        <f t="shared" si="25"/>
        <v>9.3632239800284206E-2</v>
      </c>
      <c r="M183" s="26">
        <f t="shared" si="26"/>
        <v>-9.935850741302767E-3</v>
      </c>
    </row>
    <row r="184" spans="3:13" x14ac:dyDescent="0.25">
      <c r="C184" s="26">
        <v>162</v>
      </c>
      <c r="D184" s="26">
        <f t="shared" si="23"/>
        <v>3.2400000000000024</v>
      </c>
      <c r="E184" s="26">
        <v>0</v>
      </c>
      <c r="F184" s="26">
        <f t="shared" si="24"/>
        <v>0.25299202687958577</v>
      </c>
      <c r="G184" s="26">
        <f t="shared" si="18"/>
        <v>0</v>
      </c>
      <c r="H184" s="26">
        <f t="shared" si="19"/>
        <v>2011.8300183767399</v>
      </c>
      <c r="I184" s="26">
        <f t="shared" si="20"/>
        <v>2.0321227138786796E-3</v>
      </c>
      <c r="J184" s="26">
        <f t="shared" si="21"/>
        <v>4.2324487139118738E-3</v>
      </c>
      <c r="K184" s="26">
        <f t="shared" si="22"/>
        <v>-8.2739182367984387E-2</v>
      </c>
      <c r="L184" s="26">
        <f t="shared" si="25"/>
        <v>9.9489911336978043E-2</v>
      </c>
      <c r="M184" s="26">
        <f t="shared" si="26"/>
        <v>-8.0046292299301436E-3</v>
      </c>
    </row>
    <row r="185" spans="3:13" x14ac:dyDescent="0.25">
      <c r="C185" s="26">
        <v>163</v>
      </c>
      <c r="D185" s="26">
        <f t="shared" si="23"/>
        <v>3.2600000000000025</v>
      </c>
      <c r="E185" s="26">
        <v>0</v>
      </c>
      <c r="F185" s="26">
        <f t="shared" si="24"/>
        <v>0.17025284451160139</v>
      </c>
      <c r="G185" s="26">
        <f t="shared" si="18"/>
        <v>0</v>
      </c>
      <c r="H185" s="26">
        <f t="shared" si="19"/>
        <v>2079.0898973274134</v>
      </c>
      <c r="I185" s="26">
        <f t="shared" si="20"/>
        <v>2.1000610220358847E-3</v>
      </c>
      <c r="J185" s="26">
        <f t="shared" si="21"/>
        <v>2.561382101808618E-3</v>
      </c>
      <c r="K185" s="26">
        <f t="shared" si="22"/>
        <v>-8.4367478842338084E-2</v>
      </c>
      <c r="L185" s="26">
        <f t="shared" si="25"/>
        <v>0.10372236005088992</v>
      </c>
      <c r="M185" s="26">
        <f t="shared" si="26"/>
        <v>-5.9725065160514644E-3</v>
      </c>
    </row>
    <row r="186" spans="3:13" x14ac:dyDescent="0.25">
      <c r="C186" s="26">
        <v>164</v>
      </c>
      <c r="D186" s="26">
        <f t="shared" si="23"/>
        <v>3.2800000000000025</v>
      </c>
      <c r="E186" s="26">
        <v>0</v>
      </c>
      <c r="F186" s="26">
        <f t="shared" si="24"/>
        <v>8.5885365669263303E-2</v>
      </c>
      <c r="G186" s="26">
        <f t="shared" si="18"/>
        <v>0</v>
      </c>
      <c r="H186" s="26">
        <f t="shared" si="19"/>
        <v>2113.0721151886573</v>
      </c>
      <c r="I186" s="26">
        <f t="shared" si="20"/>
        <v>2.1343860078214759E-3</v>
      </c>
      <c r="J186" s="26">
        <f t="shared" si="21"/>
        <v>8.7111647675053305E-4</v>
      </c>
      <c r="K186" s="26">
        <f t="shared" si="22"/>
        <v>-8.4659083663475077E-2</v>
      </c>
      <c r="L186" s="26">
        <f t="shared" si="25"/>
        <v>0.10628374215269853</v>
      </c>
      <c r="M186" s="26">
        <f t="shared" si="26"/>
        <v>-3.8724454940155797E-3</v>
      </c>
    </row>
    <row r="187" spans="3:13" x14ac:dyDescent="0.25">
      <c r="C187" s="26">
        <v>165</v>
      </c>
      <c r="D187" s="26">
        <f t="shared" si="23"/>
        <v>3.3000000000000025</v>
      </c>
      <c r="E187" s="26">
        <v>0</v>
      </c>
      <c r="F187" s="26">
        <f t="shared" si="24"/>
        <v>1.2262820057882262E-3</v>
      </c>
      <c r="G187" s="26">
        <f t="shared" si="18"/>
        <v>0</v>
      </c>
      <c r="H187" s="26">
        <f t="shared" si="19"/>
        <v>2113.6600006085541</v>
      </c>
      <c r="I187" s="26">
        <f t="shared" si="20"/>
        <v>2.1349798230563704E-3</v>
      </c>
      <c r="J187" s="26">
        <f t="shared" si="21"/>
        <v>-8.1173495326108958E-4</v>
      </c>
      <c r="K187" s="26">
        <f t="shared" si="22"/>
        <v>-8.3626059337685188E-2</v>
      </c>
      <c r="L187" s="26">
        <f t="shared" si="25"/>
        <v>0.10715485862944907</v>
      </c>
      <c r="M187" s="26">
        <f t="shared" si="26"/>
        <v>-1.7380594861941038E-3</v>
      </c>
    </row>
    <row r="188" spans="3:13" x14ac:dyDescent="0.25">
      <c r="C188" s="26">
        <v>166</v>
      </c>
      <c r="D188" s="26">
        <f t="shared" si="23"/>
        <v>3.3200000000000025</v>
      </c>
      <c r="E188" s="26">
        <v>0</v>
      </c>
      <c r="F188" s="26">
        <f t="shared" si="24"/>
        <v>-8.2399777331896962E-2</v>
      </c>
      <c r="G188" s="26">
        <f t="shared" si="18"/>
        <v>0</v>
      </c>
      <c r="H188" s="26">
        <f t="shared" si="19"/>
        <v>2081.259411371349</v>
      </c>
      <c r="I188" s="26">
        <f t="shared" si="20"/>
        <v>2.1022524192844043E-3</v>
      </c>
      <c r="J188" s="26">
        <f t="shared" si="21"/>
        <v>-2.4610054239355417E-3</v>
      </c>
      <c r="K188" s="26">
        <f t="shared" si="22"/>
        <v>-8.1300987729758578E-2</v>
      </c>
      <c r="L188" s="26">
        <f t="shared" si="25"/>
        <v>0.10634312367618798</v>
      </c>
      <c r="M188" s="26">
        <f t="shared" si="26"/>
        <v>3.9692033686226664E-4</v>
      </c>
    </row>
    <row r="189" spans="3:13" x14ac:dyDescent="0.25">
      <c r="C189" s="26">
        <v>167</v>
      </c>
      <c r="D189" s="26">
        <f t="shared" si="23"/>
        <v>3.3400000000000025</v>
      </c>
      <c r="E189" s="26">
        <v>0</v>
      </c>
      <c r="F189" s="26">
        <f t="shared" si="24"/>
        <v>-0.16370076506165554</v>
      </c>
      <c r="G189" s="26">
        <f t="shared" si="18"/>
        <v>0</v>
      </c>
      <c r="H189" s="26">
        <f t="shared" si="19"/>
        <v>2016.7859073756595</v>
      </c>
      <c r="I189" s="26">
        <f t="shared" si="20"/>
        <v>2.0371285913684152E-3</v>
      </c>
      <c r="J189" s="26">
        <f t="shared" si="21"/>
        <v>-4.0513773676633669E-3</v>
      </c>
      <c r="K189" s="26">
        <f t="shared" si="22"/>
        <v>-7.7736206643023831E-2</v>
      </c>
      <c r="L189" s="26">
        <f t="shared" si="25"/>
        <v>0.10388211825225244</v>
      </c>
      <c r="M189" s="26">
        <f t="shared" si="26"/>
        <v>2.4991727561466709E-3</v>
      </c>
    </row>
    <row r="190" spans="3:13" x14ac:dyDescent="0.25">
      <c r="C190" s="26">
        <v>168</v>
      </c>
      <c r="D190" s="26">
        <f t="shared" si="23"/>
        <v>3.3600000000000025</v>
      </c>
      <c r="E190" s="26">
        <v>0</v>
      </c>
      <c r="F190" s="26">
        <f t="shared" si="24"/>
        <v>-0.24143697170467937</v>
      </c>
      <c r="G190" s="26">
        <f t="shared" si="18"/>
        <v>0</v>
      </c>
      <c r="H190" s="26">
        <f t="shared" si="19"/>
        <v>1921.6441297297281</v>
      </c>
      <c r="I190" s="26">
        <f t="shared" si="20"/>
        <v>1.9410271485889254E-3</v>
      </c>
      <c r="J190" s="26">
        <f t="shared" si="21"/>
        <v>-5.5587669102856174E-3</v>
      </c>
      <c r="K190" s="26">
        <f t="shared" si="22"/>
        <v>-7.300274761919967E-2</v>
      </c>
      <c r="L190" s="26">
        <f t="shared" si="25"/>
        <v>9.983074088458907E-2</v>
      </c>
      <c r="M190" s="26">
        <f t="shared" si="26"/>
        <v>4.5363013475150857E-3</v>
      </c>
    </row>
    <row r="191" spans="3:13" x14ac:dyDescent="0.25">
      <c r="C191" s="26">
        <v>169</v>
      </c>
      <c r="D191" s="26">
        <f t="shared" si="23"/>
        <v>3.3800000000000026</v>
      </c>
      <c r="E191" s="26">
        <v>0</v>
      </c>
      <c r="F191" s="26">
        <f t="shared" si="24"/>
        <v>-0.31443971932387904</v>
      </c>
      <c r="G191" s="26">
        <f t="shared" si="18"/>
        <v>0</v>
      </c>
      <c r="H191" s="26">
        <f t="shared" si="19"/>
        <v>1797.6998045924295</v>
      </c>
      <c r="I191" s="26">
        <f t="shared" si="20"/>
        <v>1.815832636096716E-3</v>
      </c>
      <c r="J191" s="26">
        <f t="shared" si="21"/>
        <v>-6.960684338935319E-3</v>
      </c>
      <c r="K191" s="26">
        <f t="shared" si="22"/>
        <v>-6.7188995245771377E-2</v>
      </c>
      <c r="L191" s="26">
        <f t="shared" si="25"/>
        <v>9.4271973974303452E-2</v>
      </c>
      <c r="M191" s="26">
        <f t="shared" si="26"/>
        <v>6.4773284961040112E-3</v>
      </c>
    </row>
    <row r="192" spans="3:13" x14ac:dyDescent="0.25">
      <c r="C192" s="26">
        <v>170</v>
      </c>
      <c r="D192" s="26">
        <f t="shared" si="23"/>
        <v>3.4000000000000026</v>
      </c>
      <c r="E192" s="26">
        <v>0</v>
      </c>
      <c r="F192" s="26">
        <f t="shared" si="24"/>
        <v>-0.38162871456965042</v>
      </c>
      <c r="G192" s="26">
        <f t="shared" si="18"/>
        <v>0</v>
      </c>
      <c r="H192" s="26">
        <f t="shared" si="19"/>
        <v>1647.2449002680867</v>
      </c>
      <c r="I192" s="26">
        <f t="shared" si="20"/>
        <v>1.6638601405582353E-3</v>
      </c>
      <c r="J192" s="26">
        <f t="shared" si="21"/>
        <v>-8.2365652149127555E-3</v>
      </c>
      <c r="K192" s="26">
        <f t="shared" si="22"/>
        <v>-6.0399092351972161E-2</v>
      </c>
      <c r="L192" s="26">
        <f t="shared" si="25"/>
        <v>8.7311289635368133E-2</v>
      </c>
      <c r="M192" s="26">
        <f t="shared" si="26"/>
        <v>8.2931611322007263E-3</v>
      </c>
    </row>
    <row r="193" spans="3:13" x14ac:dyDescent="0.25">
      <c r="C193" s="26">
        <v>171</v>
      </c>
      <c r="D193" s="26">
        <f t="shared" si="23"/>
        <v>3.4200000000000026</v>
      </c>
      <c r="E193" s="26">
        <v>0</v>
      </c>
      <c r="F193" s="26">
        <f t="shared" si="24"/>
        <v>-0.44202780692162258</v>
      </c>
      <c r="G193" s="26">
        <f t="shared" si="18"/>
        <v>0</v>
      </c>
      <c r="H193" s="26">
        <f t="shared" si="19"/>
        <v>1472.956566330125</v>
      </c>
      <c r="I193" s="26">
        <f t="shared" si="20"/>
        <v>1.4878138151111315E-3</v>
      </c>
      <c r="J193" s="26">
        <f t="shared" si="21"/>
        <v>-9.3680673297976136E-3</v>
      </c>
      <c r="K193" s="26">
        <f t="shared" si="22"/>
        <v>-5.2751119136514202E-2</v>
      </c>
      <c r="L193" s="26">
        <f t="shared" si="25"/>
        <v>7.9074724420455378E-2</v>
      </c>
      <c r="M193" s="26">
        <f t="shared" si="26"/>
        <v>9.9570212727589612E-3</v>
      </c>
    </row>
    <row r="194" spans="3:13" x14ac:dyDescent="0.25">
      <c r="C194" s="26">
        <v>172</v>
      </c>
      <c r="D194" s="26">
        <f t="shared" si="23"/>
        <v>3.4400000000000026</v>
      </c>
      <c r="E194" s="26">
        <v>0</v>
      </c>
      <c r="F194" s="26">
        <f t="shared" si="24"/>
        <v>-0.49477892605813678</v>
      </c>
      <c r="G194" s="26">
        <f t="shared" si="18"/>
        <v>0</v>
      </c>
      <c r="H194" s="26">
        <f t="shared" si="19"/>
        <v>1277.8505727581735</v>
      </c>
      <c r="I194" s="26">
        <f t="shared" si="20"/>
        <v>1.2907398488566004E-3</v>
      </c>
      <c r="J194" s="26">
        <f t="shared" si="21"/>
        <v>-1.0339329295655481E-2</v>
      </c>
      <c r="K194" s="26">
        <f t="shared" si="22"/>
        <v>-4.4375077449274603E-2</v>
      </c>
      <c r="L194" s="26">
        <f t="shared" si="25"/>
        <v>6.9706657090657764E-2</v>
      </c>
      <c r="M194" s="26">
        <f t="shared" si="26"/>
        <v>1.1444835087870094E-2</v>
      </c>
    </row>
    <row r="195" spans="3:13" x14ac:dyDescent="0.25">
      <c r="C195" s="26">
        <v>173</v>
      </c>
      <c r="D195" s="26">
        <f t="shared" si="23"/>
        <v>3.4600000000000026</v>
      </c>
      <c r="E195" s="26">
        <v>0</v>
      </c>
      <c r="F195" s="26">
        <f t="shared" si="24"/>
        <v>-0.53915400350741138</v>
      </c>
      <c r="G195" s="26">
        <f t="shared" si="18"/>
        <v>0</v>
      </c>
      <c r="H195" s="26">
        <f t="shared" si="19"/>
        <v>1065.2300439707578</v>
      </c>
      <c r="I195" s="26">
        <f t="shared" si="20"/>
        <v>1.0759746837884188E-3</v>
      </c>
      <c r="J195" s="26">
        <f t="shared" si="21"/>
        <v>-1.1137187211162691E-2</v>
      </c>
      <c r="K195" s="26">
        <f t="shared" si="22"/>
        <v>-3.5410714101444807E-2</v>
      </c>
      <c r="L195" s="26">
        <f t="shared" si="25"/>
        <v>5.9367327795002284E-2</v>
      </c>
      <c r="M195" s="26">
        <f t="shared" si="26"/>
        <v>1.2735574936726694E-2</v>
      </c>
    </row>
    <row r="196" spans="3:13" x14ac:dyDescent="0.25">
      <c r="C196" s="26">
        <v>174</v>
      </c>
      <c r="D196" s="26">
        <f t="shared" si="23"/>
        <v>3.4800000000000026</v>
      </c>
      <c r="E196" s="26">
        <v>0</v>
      </c>
      <c r="F196" s="26">
        <f t="shared" si="24"/>
        <v>-0.57456471760885619</v>
      </c>
      <c r="G196" s="26">
        <f t="shared" si="18"/>
        <v>0</v>
      </c>
      <c r="H196" s="26">
        <f>G196+$D$14*L196+$D$15*F196</f>
        <v>838.63034617438734</v>
      </c>
      <c r="I196" s="26">
        <f t="shared" si="20"/>
        <v>8.4708934623808777E-4</v>
      </c>
      <c r="J196" s="26">
        <f t="shared" si="21"/>
        <v>-1.1751346543870417E-2</v>
      </c>
      <c r="K196" s="26">
        <f t="shared" si="22"/>
        <v>-2.6005219169329852E-2</v>
      </c>
      <c r="L196" s="26">
        <f t="shared" si="25"/>
        <v>4.8230140583839592E-2</v>
      </c>
      <c r="M196" s="26">
        <f t="shared" si="26"/>
        <v>1.3811549620515113E-2</v>
      </c>
    </row>
    <row r="197" spans="3:13" x14ac:dyDescent="0.25">
      <c r="C197" s="26">
        <v>175</v>
      </c>
      <c r="D197" s="26">
        <f t="shared" si="23"/>
        <v>3.5000000000000027</v>
      </c>
      <c r="E197" s="26">
        <v>0</v>
      </c>
      <c r="F197" s="26">
        <f t="shared" si="24"/>
        <v>-0.60056993677818604</v>
      </c>
      <c r="G197" s="26">
        <f t="shared" si="18"/>
        <v>0</v>
      </c>
      <c r="H197" s="26">
        <f t="shared" ref="H197:H222" si="27">G197+$D$14*L197+$D$15*F197</f>
        <v>601.76103580418408</v>
      </c>
      <c r="I197" s="26">
        <f t="shared" si="20"/>
        <v>6.0783080976767182E-4</v>
      </c>
      <c r="J197" s="26">
        <f t="shared" si="21"/>
        <v>-1.2174507103171167E-2</v>
      </c>
      <c r="K197" s="26">
        <f t="shared" si="22"/>
        <v>-1.6310836760744518E-2</v>
      </c>
      <c r="L197" s="26">
        <f t="shared" si="25"/>
        <v>3.6478794039969176E-2</v>
      </c>
      <c r="M197" s="26">
        <f t="shared" si="26"/>
        <v>1.46586389667532E-2</v>
      </c>
    </row>
    <row r="198" spans="3:13" x14ac:dyDescent="0.25">
      <c r="C198" s="26">
        <v>176</v>
      </c>
      <c r="D198" s="26">
        <f t="shared" si="23"/>
        <v>3.5200000000000027</v>
      </c>
      <c r="E198" s="26">
        <v>0</v>
      </c>
      <c r="F198" s="26">
        <f t="shared" si="24"/>
        <v>-0.61688077353893056</v>
      </c>
      <c r="G198" s="26">
        <f t="shared" si="18"/>
        <v>0</v>
      </c>
      <c r="H198" s="26">
        <f t="shared" si="27"/>
        <v>358.44581140738381</v>
      </c>
      <c r="I198" s="26">
        <f t="shared" si="20"/>
        <v>3.6206134136687054E-4</v>
      </c>
      <c r="J198" s="26">
        <f t="shared" si="21"/>
        <v>-1.2402439736908966E-2</v>
      </c>
      <c r="K198" s="26">
        <f t="shared" si="22"/>
        <v>-6.4824266130352193E-3</v>
      </c>
      <c r="L198" s="26">
        <f t="shared" si="25"/>
        <v>2.4304286936798009E-2</v>
      </c>
      <c r="M198" s="26">
        <f t="shared" si="26"/>
        <v>1.5266469776520871E-2</v>
      </c>
    </row>
    <row r="199" spans="3:13" x14ac:dyDescent="0.25">
      <c r="C199" s="26">
        <v>177</v>
      </c>
      <c r="D199" s="26">
        <f t="shared" si="23"/>
        <v>3.5400000000000027</v>
      </c>
      <c r="E199" s="26">
        <v>0</v>
      </c>
      <c r="F199" s="26">
        <f t="shared" si="24"/>
        <v>-0.62336320015196578</v>
      </c>
      <c r="G199" s="26">
        <f t="shared" si="18"/>
        <v>0</v>
      </c>
      <c r="H199" s="26">
        <f t="shared" si="27"/>
        <v>112.56143076325043</v>
      </c>
      <c r="I199" s="26">
        <f t="shared" si="20"/>
        <v>1.1369680244916668E-4</v>
      </c>
      <c r="J199" s="26">
        <f t="shared" si="21"/>
        <v>-1.2434014154861419E-2</v>
      </c>
      <c r="K199" s="26">
        <f t="shared" si="22"/>
        <v>3.3249848177898667E-3</v>
      </c>
      <c r="L199" s="26">
        <f t="shared" si="25"/>
        <v>1.1901847199889043E-2</v>
      </c>
      <c r="M199" s="26">
        <f t="shared" si="26"/>
        <v>1.5628531117887742E-2</v>
      </c>
    </row>
    <row r="200" spans="3:13" x14ac:dyDescent="0.25">
      <c r="C200" s="26">
        <v>178</v>
      </c>
      <c r="D200" s="26">
        <f t="shared" si="23"/>
        <v>3.5600000000000027</v>
      </c>
      <c r="E200" s="26">
        <v>0</v>
      </c>
      <c r="F200" s="26">
        <f t="shared" si="24"/>
        <v>-0.62003821533417591</v>
      </c>
      <c r="G200" s="26">
        <f t="shared" si="18"/>
        <v>0</v>
      </c>
      <c r="H200" s="26">
        <f t="shared" si="27"/>
        <v>-132.02344077415074</v>
      </c>
      <c r="I200" s="26">
        <f t="shared" si="20"/>
        <v>-1.3335511962289854E-4</v>
      </c>
      <c r="J200" s="26">
        <f t="shared" si="21"/>
        <v>-1.2271178052345101E-2</v>
      </c>
      <c r="K200" s="26">
        <f t="shared" si="22"/>
        <v>1.2958625433841631E-2</v>
      </c>
      <c r="L200" s="26">
        <f t="shared" si="25"/>
        <v>-5.3216695497237607E-4</v>
      </c>
      <c r="M200" s="26">
        <f t="shared" si="26"/>
        <v>1.5742227920336908E-2</v>
      </c>
    </row>
    <row r="201" spans="3:13" x14ac:dyDescent="0.25">
      <c r="C201" s="26">
        <v>179</v>
      </c>
      <c r="D201" s="26">
        <f t="shared" si="23"/>
        <v>3.5800000000000027</v>
      </c>
      <c r="E201" s="26">
        <v>0</v>
      </c>
      <c r="F201" s="26">
        <f t="shared" si="24"/>
        <v>-0.60707958990033428</v>
      </c>
      <c r="G201" s="26">
        <f t="shared" si="18"/>
        <v>0</v>
      </c>
      <c r="H201" s="26">
        <f t="shared" si="27"/>
        <v>-371.50849565614743</v>
      </c>
      <c r="I201" s="26">
        <f t="shared" si="20"/>
        <v>-3.7525578479582176E-4</v>
      </c>
      <c r="J201" s="26">
        <f t="shared" si="21"/>
        <v>-1.1918888464947222E-2</v>
      </c>
      <c r="K201" s="26">
        <f t="shared" si="22"/>
        <v>2.2270333305946632E-2</v>
      </c>
      <c r="L201" s="26">
        <f t="shared" si="25"/>
        <v>-1.2803345007317477E-2</v>
      </c>
      <c r="M201" s="26">
        <f t="shared" si="26"/>
        <v>1.560887280071401E-2</v>
      </c>
    </row>
    <row r="202" spans="3:13" x14ac:dyDescent="0.25">
      <c r="C202" s="26">
        <v>180</v>
      </c>
      <c r="D202" s="26">
        <f t="shared" si="23"/>
        <v>3.6000000000000028</v>
      </c>
      <c r="E202" s="26">
        <v>0</v>
      </c>
      <c r="F202" s="26">
        <f t="shared" si="24"/>
        <v>-0.58480925659438765</v>
      </c>
      <c r="G202" s="26">
        <f t="shared" si="18"/>
        <v>0</v>
      </c>
      <c r="H202" s="26">
        <f t="shared" si="27"/>
        <v>-602.2202338873501</v>
      </c>
      <c r="I202" s="26">
        <f t="shared" si="20"/>
        <v>-6.0829463963721722E-4</v>
      </c>
      <c r="J202" s="26">
        <f t="shared" si="21"/>
        <v>-1.1384997019192322E-2</v>
      </c>
      <c r="K202" s="26">
        <f t="shared" si="22"/>
        <v>3.1118811269542856E-2</v>
      </c>
      <c r="L202" s="26">
        <f t="shared" si="25"/>
        <v>-2.4722233472264699E-2</v>
      </c>
      <c r="M202" s="26">
        <f t="shared" si="26"/>
        <v>1.5233617015918188E-2</v>
      </c>
    </row>
    <row r="203" spans="3:13" x14ac:dyDescent="0.25">
      <c r="C203" s="26">
        <v>181</v>
      </c>
      <c r="D203" s="26">
        <f t="shared" si="23"/>
        <v>3.6200000000000028</v>
      </c>
      <c r="E203" s="26">
        <v>0</v>
      </c>
      <c r="F203" s="26">
        <f t="shared" si="24"/>
        <v>-0.55369044532484479</v>
      </c>
      <c r="G203" s="26">
        <f t="shared" si="18"/>
        <v>0</v>
      </c>
      <c r="H203" s="26">
        <f t="shared" si="27"/>
        <v>-820.66770766696175</v>
      </c>
      <c r="I203" s="26">
        <f t="shared" si="20"/>
        <v>-8.2894552425575967E-4</v>
      </c>
      <c r="J203" s="26">
        <f t="shared" si="21"/>
        <v>-1.0680091442661924E-2</v>
      </c>
      <c r="K203" s="26">
        <f t="shared" si="22"/>
        <v>3.9371746383497719E-2</v>
      </c>
      <c r="L203" s="26">
        <f t="shared" si="25"/>
        <v>-3.6107230491457018E-2</v>
      </c>
      <c r="M203" s="26">
        <f t="shared" si="26"/>
        <v>1.4625322376280971E-2</v>
      </c>
    </row>
    <row r="204" spans="3:13" x14ac:dyDescent="0.25">
      <c r="C204" s="26">
        <v>182</v>
      </c>
      <c r="D204" s="26">
        <f t="shared" si="23"/>
        <v>3.6400000000000028</v>
      </c>
      <c r="E204" s="26">
        <v>0</v>
      </c>
      <c r="F204" s="26">
        <f t="shared" si="24"/>
        <v>-0.51431869894134707</v>
      </c>
      <c r="G204" s="26">
        <f t="shared" si="18"/>
        <v>0</v>
      </c>
      <c r="H204" s="26">
        <f t="shared" si="27"/>
        <v>-1023.5947247137838</v>
      </c>
      <c r="I204" s="26">
        <f t="shared" si="20"/>
        <v>-1.0339194021846809E-3</v>
      </c>
      <c r="J204" s="26">
        <f t="shared" si="21"/>
        <v>-9.8172963502301952E-3</v>
      </c>
      <c r="K204" s="26">
        <f t="shared" si="22"/>
        <v>4.6907762859673685E-2</v>
      </c>
      <c r="L204" s="26">
        <f t="shared" si="25"/>
        <v>-4.6787321934118942E-2</v>
      </c>
      <c r="M204" s="26">
        <f t="shared" si="26"/>
        <v>1.3796376852025212E-2</v>
      </c>
    </row>
    <row r="205" spans="3:13" x14ac:dyDescent="0.25">
      <c r="C205" s="26">
        <v>183</v>
      </c>
      <c r="D205" s="26">
        <f t="shared" si="23"/>
        <v>3.6600000000000028</v>
      </c>
      <c r="E205" s="26">
        <v>0</v>
      </c>
      <c r="F205" s="26">
        <f t="shared" si="24"/>
        <v>-0.46741093608167339</v>
      </c>
      <c r="G205" s="26">
        <f t="shared" si="18"/>
        <v>0</v>
      </c>
      <c r="H205" s="26">
        <f t="shared" si="27"/>
        <v>-1208.0277397158213</v>
      </c>
      <c r="I205" s="26">
        <f t="shared" si="20"/>
        <v>-1.2202127348973372E-3</v>
      </c>
      <c r="J205" s="26">
        <f t="shared" si="21"/>
        <v>-8.8120369210354516E-3</v>
      </c>
      <c r="K205" s="26">
        <f t="shared" si="22"/>
        <v>5.3618180059801457E-2</v>
      </c>
      <c r="L205" s="26">
        <f t="shared" si="25"/>
        <v>-5.6604618284349137E-2</v>
      </c>
      <c r="M205" s="26">
        <f t="shared" si="26"/>
        <v>1.2762457449840531E-2</v>
      </c>
    </row>
    <row r="206" spans="3:13" x14ac:dyDescent="0.25">
      <c r="C206" s="26">
        <v>184</v>
      </c>
      <c r="D206" s="26">
        <f t="shared" si="23"/>
        <v>3.6800000000000028</v>
      </c>
      <c r="E206" s="26">
        <v>0</v>
      </c>
      <c r="F206" s="26">
        <f t="shared" si="24"/>
        <v>-0.41379275602187193</v>
      </c>
      <c r="G206" s="26">
        <f t="shared" si="18"/>
        <v>0</v>
      </c>
      <c r="H206" s="26">
        <f t="shared" si="27"/>
        <v>-1371.318740203769</v>
      </c>
      <c r="I206" s="26">
        <f t="shared" si="20"/>
        <v>-1.3851508002569895E-3</v>
      </c>
      <c r="J206" s="26">
        <f t="shared" si="21"/>
        <v>-7.6817696149297787E-3</v>
      </c>
      <c r="K206" s="26">
        <f t="shared" si="22"/>
        <v>5.9408550550767547E-2</v>
      </c>
      <c r="L206" s="26">
        <f t="shared" si="25"/>
        <v>-6.5416655205384588E-2</v>
      </c>
      <c r="M206" s="26">
        <f t="shared" si="26"/>
        <v>1.1542244714943193E-2</v>
      </c>
    </row>
    <row r="207" spans="3:13" x14ac:dyDescent="0.25">
      <c r="C207" s="26">
        <v>185</v>
      </c>
      <c r="D207" s="26">
        <f t="shared" si="23"/>
        <v>3.7000000000000028</v>
      </c>
      <c r="E207" s="26">
        <v>0</v>
      </c>
      <c r="F207" s="26">
        <f t="shared" si="24"/>
        <v>-0.35438420547110439</v>
      </c>
      <c r="G207" s="26">
        <f t="shared" si="18"/>
        <v>0</v>
      </c>
      <c r="H207" s="26">
        <f t="shared" si="27"/>
        <v>-1511.1825198752072</v>
      </c>
      <c r="I207" s="26">
        <f t="shared" si="20"/>
        <v>-1.5264253418052749E-3</v>
      </c>
      <c r="J207" s="26">
        <f t="shared" si="21"/>
        <v>-6.4456845398987439E-3</v>
      </c>
      <c r="K207" s="26">
        <f t="shared" si="22"/>
        <v>6.4199956952334158E-2</v>
      </c>
      <c r="L207" s="26">
        <f t="shared" si="25"/>
        <v>-7.3098424820314367E-2</v>
      </c>
      <c r="M207" s="26">
        <f t="shared" si="26"/>
        <v>1.0157093914686204E-2</v>
      </c>
    </row>
    <row r="208" spans="3:13" x14ac:dyDescent="0.25">
      <c r="C208" s="26">
        <v>186</v>
      </c>
      <c r="D208" s="26">
        <f t="shared" si="23"/>
        <v>3.7200000000000029</v>
      </c>
      <c r="E208" s="26">
        <v>0</v>
      </c>
      <c r="F208" s="26">
        <f t="shared" si="24"/>
        <v>-0.29018424851877023</v>
      </c>
      <c r="G208" s="26">
        <f t="shared" si="18"/>
        <v>0</v>
      </c>
      <c r="H208" s="26">
        <f t="shared" si="27"/>
        <v>-1625.7278275171179</v>
      </c>
      <c r="I208" s="26">
        <f t="shared" si="20"/>
        <v>-1.6421260318740911E-3</v>
      </c>
      <c r="J208" s="26">
        <f t="shared" si="21"/>
        <v>-5.1243844669828786E-3</v>
      </c>
      <c r="K208" s="26">
        <f t="shared" si="22"/>
        <v>6.79300503392537E-2</v>
      </c>
      <c r="L208" s="26">
        <f t="shared" si="25"/>
        <v>-7.9544109360213111E-2</v>
      </c>
      <c r="M208" s="26">
        <f t="shared" si="26"/>
        <v>8.6306685728809295E-3</v>
      </c>
    </row>
    <row r="209" spans="3:13" x14ac:dyDescent="0.25">
      <c r="C209" s="26">
        <v>187</v>
      </c>
      <c r="D209" s="26">
        <f t="shared" si="23"/>
        <v>3.7400000000000029</v>
      </c>
      <c r="E209" s="26">
        <v>0</v>
      </c>
      <c r="F209" s="26">
        <f t="shared" si="24"/>
        <v>-0.22225419817951653</v>
      </c>
      <c r="G209" s="26">
        <f t="shared" si="18"/>
        <v>0</v>
      </c>
      <c r="H209" s="26">
        <f t="shared" si="27"/>
        <v>-1713.481981599786</v>
      </c>
      <c r="I209" s="26">
        <f t="shared" si="20"/>
        <v>-1.7307653344591494E-3</v>
      </c>
      <c r="J209" s="26">
        <f t="shared" si="21"/>
        <v>-3.7395457915229691E-3</v>
      </c>
      <c r="K209" s="26">
        <f t="shared" si="22"/>
        <v>7.0553817206735925E-2</v>
      </c>
      <c r="L209" s="26">
        <f t="shared" si="25"/>
        <v>-8.466849382719599E-2</v>
      </c>
      <c r="M209" s="26">
        <f t="shared" si="26"/>
        <v>6.9885425410068387E-3</v>
      </c>
    </row>
    <row r="210" spans="3:13" x14ac:dyDescent="0.25">
      <c r="C210" s="26">
        <v>188</v>
      </c>
      <c r="D210" s="26">
        <f t="shared" si="23"/>
        <v>3.7600000000000029</v>
      </c>
      <c r="E210" s="26">
        <v>0</v>
      </c>
      <c r="F210" s="26">
        <f t="shared" si="24"/>
        <v>-0.1517003809727806</v>
      </c>
      <c r="G210" s="26">
        <f t="shared" si="18"/>
        <v>0</v>
      </c>
      <c r="H210" s="26">
        <f t="shared" si="27"/>
        <v>-1773.4086476702737</v>
      </c>
      <c r="I210" s="26">
        <f t="shared" si="20"/>
        <v>-1.7912964619284167E-3</v>
      </c>
      <c r="J210" s="26">
        <f t="shared" si="21"/>
        <v>-2.3135669554037452E-3</v>
      </c>
      <c r="K210" s="26">
        <f t="shared" si="22"/>
        <v>7.2044066405184015E-2</v>
      </c>
      <c r="L210" s="26">
        <f t="shared" si="25"/>
        <v>-8.8408039618718959E-2</v>
      </c>
      <c r="M210" s="26">
        <f t="shared" si="26"/>
        <v>5.2577772065476895E-3</v>
      </c>
    </row>
    <row r="211" spans="3:13" x14ac:dyDescent="0.25">
      <c r="C211" s="26">
        <v>189</v>
      </c>
      <c r="D211" s="26">
        <f t="shared" si="23"/>
        <v>3.7800000000000029</v>
      </c>
      <c r="E211" s="26">
        <v>0</v>
      </c>
      <c r="F211" s="26">
        <f t="shared" si="24"/>
        <v>-7.9656314567596587E-2</v>
      </c>
      <c r="G211" s="26">
        <f t="shared" si="18"/>
        <v>0</v>
      </c>
      <c r="H211" s="26">
        <f t="shared" si="27"/>
        <v>-1804.9185861242522</v>
      </c>
      <c r="I211" s="26">
        <f t="shared" si="20"/>
        <v>-1.8231242312033349E-3</v>
      </c>
      <c r="J211" s="26">
        <f t="shared" si="21"/>
        <v>-8.6920997208808637E-4</v>
      </c>
      <c r="K211" s="26">
        <f t="shared" si="22"/>
        <v>7.239163192638598E-2</v>
      </c>
      <c r="L211" s="26">
        <f t="shared" si="25"/>
        <v>-9.0721606574122704E-2</v>
      </c>
      <c r="M211" s="26">
        <f t="shared" si="26"/>
        <v>3.4664807446192726E-3</v>
      </c>
    </row>
    <row r="212" spans="3:13" x14ac:dyDescent="0.25">
      <c r="C212" s="26">
        <v>190</v>
      </c>
      <c r="D212" s="26">
        <f t="shared" si="23"/>
        <v>3.8000000000000029</v>
      </c>
      <c r="E212" s="26">
        <v>0</v>
      </c>
      <c r="F212" s="26">
        <f t="shared" si="24"/>
        <v>-7.2646826412106069E-3</v>
      </c>
      <c r="G212" s="26">
        <f t="shared" si="18"/>
        <v>0</v>
      </c>
      <c r="H212" s="26">
        <f t="shared" si="27"/>
        <v>-1807.8732900153641</v>
      </c>
      <c r="I212" s="26">
        <f t="shared" si="20"/>
        <v>-1.8261087382616193E-3</v>
      </c>
      <c r="J212" s="26">
        <f t="shared" si="21"/>
        <v>5.7075926625965723E-4</v>
      </c>
      <c r="K212" s="26">
        <f t="shared" si="22"/>
        <v>7.1605291908387603E-2</v>
      </c>
      <c r="L212" s="26">
        <f t="shared" si="25"/>
        <v>-9.159081654621079E-2</v>
      </c>
      <c r="M212" s="26">
        <f t="shared" si="26"/>
        <v>1.6433565134159377E-3</v>
      </c>
    </row>
    <row r="213" spans="3:13" x14ac:dyDescent="0.25">
      <c r="C213" s="26">
        <v>191</v>
      </c>
      <c r="D213" s="26">
        <f t="shared" si="23"/>
        <v>3.8200000000000029</v>
      </c>
      <c r="E213" s="26">
        <v>0</v>
      </c>
      <c r="F213" s="26">
        <f t="shared" si="24"/>
        <v>6.4340609267176996E-2</v>
      </c>
      <c r="G213" s="26">
        <f t="shared" si="18"/>
        <v>0</v>
      </c>
      <c r="H213" s="26">
        <f t="shared" si="27"/>
        <v>-1782.5815445023418</v>
      </c>
      <c r="I213" s="26">
        <f t="shared" si="20"/>
        <v>-1.8005618828806061E-3</v>
      </c>
      <c r="J213" s="26">
        <f t="shared" si="21"/>
        <v>1.9839262718416573E-3</v>
      </c>
      <c r="K213" s="26">
        <f t="shared" si="22"/>
        <v>6.9711408649812068E-2</v>
      </c>
      <c r="L213" s="26">
        <f t="shared" si="25"/>
        <v>-9.1020057279951133E-2</v>
      </c>
      <c r="M213" s="26">
        <f t="shared" si="26"/>
        <v>-1.8275222484568157E-4</v>
      </c>
    </row>
    <row r="214" spans="3:13" x14ac:dyDescent="0.25">
      <c r="C214" s="26">
        <v>192</v>
      </c>
      <c r="D214" s="26">
        <f t="shared" si="23"/>
        <v>3.840000000000003</v>
      </c>
      <c r="E214" s="26">
        <v>0</v>
      </c>
      <c r="F214" s="26">
        <f t="shared" si="24"/>
        <v>0.13405201791698906</v>
      </c>
      <c r="G214" s="26">
        <f t="shared" si="18"/>
        <v>0</v>
      </c>
      <c r="H214" s="26">
        <f t="shared" si="27"/>
        <v>-1729.7890495908755</v>
      </c>
      <c r="I214" s="26">
        <f t="shared" si="20"/>
        <v>-1.7472368867069853E-3</v>
      </c>
      <c r="J214" s="26">
        <f t="shared" si="21"/>
        <v>3.3485733455204392E-3</v>
      </c>
      <c r="K214" s="26">
        <f t="shared" si="22"/>
        <v>6.675329871806257E-2</v>
      </c>
      <c r="L214" s="26">
        <f t="shared" si="25"/>
        <v>-8.9036131008109476E-2</v>
      </c>
      <c r="M214" s="26">
        <f t="shared" si="26"/>
        <v>-1.9833141077262879E-3</v>
      </c>
    </row>
    <row r="215" spans="3:13" x14ac:dyDescent="0.25">
      <c r="C215" s="26">
        <v>193</v>
      </c>
      <c r="D215" s="26">
        <f t="shared" si="23"/>
        <v>3.860000000000003</v>
      </c>
      <c r="E215" s="26">
        <v>0</v>
      </c>
      <c r="F215" s="26">
        <f t="shared" si="24"/>
        <v>0.20080531663505163</v>
      </c>
      <c r="G215" s="26">
        <f t="shared" ref="G215:G222" si="28">E216-E215</f>
        <v>0</v>
      </c>
      <c r="H215" s="26">
        <f t="shared" si="27"/>
        <v>-1650.6613543057506</v>
      </c>
      <c r="I215" s="26">
        <f t="shared" ref="I215:I222" si="29">H215/$D$13</f>
        <v>-1.6673110552913105E-3</v>
      </c>
      <c r="J215" s="26">
        <f t="shared" ref="J215:J222" si="30">($D$10*I215)/($D$9*$J$7)-($D$10*L215)/$D$9+$J$7*(1-$D$10/(2*$D$9))*F215</f>
        <v>4.6440097960470383E-3</v>
      </c>
      <c r="K215" s="26">
        <f t="shared" ref="K215:K222" si="31">I215/($D$9*$J$7^2)-L215/($D$9*$J$7)-F215/(2*$D$9)</f>
        <v>6.2790346334597569E-2</v>
      </c>
      <c r="L215" s="26">
        <f t="shared" si="25"/>
        <v>-8.5687557662589037E-2</v>
      </c>
      <c r="M215" s="26">
        <f t="shared" si="26"/>
        <v>-3.7305509944332732E-3</v>
      </c>
    </row>
    <row r="216" spans="3:13" x14ac:dyDescent="0.25">
      <c r="C216" s="26">
        <v>194</v>
      </c>
      <c r="D216" s="26">
        <f t="shared" ref="D216:D222" si="32">D215+$J$7</f>
        <v>3.880000000000003</v>
      </c>
      <c r="E216" s="26">
        <v>0</v>
      </c>
      <c r="F216" s="26">
        <f t="shared" ref="F216:F222" si="33">F215+K215</f>
        <v>0.2635956629696492</v>
      </c>
      <c r="G216" s="26">
        <f t="shared" si="28"/>
        <v>0</v>
      </c>
      <c r="H216" s="26">
        <f t="shared" si="27"/>
        <v>-1546.760451712159</v>
      </c>
      <c r="I216" s="26">
        <f t="shared" si="29"/>
        <v>-1.5623621370306649E-3</v>
      </c>
      <c r="J216" s="26">
        <f t="shared" si="30"/>
        <v>5.8508820300175179E-3</v>
      </c>
      <c r="K216" s="26">
        <f t="shared" si="31"/>
        <v>5.789687706245461E-2</v>
      </c>
      <c r="L216" s="26">
        <f t="shared" ref="L216:L222" si="34">L215+J215</f>
        <v>-8.1043547866541998E-2</v>
      </c>
      <c r="M216" s="26">
        <f t="shared" ref="M216:M222" si="35">M215+I215</f>
        <v>-5.3978620497245836E-3</v>
      </c>
    </row>
    <row r="217" spans="3:13" x14ac:dyDescent="0.25">
      <c r="C217" s="26">
        <v>195</v>
      </c>
      <c r="D217" s="26">
        <f t="shared" si="32"/>
        <v>3.900000000000003</v>
      </c>
      <c r="E217" s="26">
        <v>0</v>
      </c>
      <c r="F217" s="26">
        <f t="shared" si="33"/>
        <v>0.32149254003210381</v>
      </c>
      <c r="G217" s="26">
        <f t="shared" si="28"/>
        <v>0</v>
      </c>
      <c r="H217" s="26">
        <f t="shared" si="27"/>
        <v>-1420.0154787773904</v>
      </c>
      <c r="I217" s="26">
        <f t="shared" si="29"/>
        <v>-1.4343387274890888E-3</v>
      </c>
      <c r="J217" s="26">
        <f t="shared" si="30"/>
        <v>6.9514589241400915E-3</v>
      </c>
      <c r="K217" s="26">
        <f t="shared" si="31"/>
        <v>5.2160812349801855E-2</v>
      </c>
      <c r="L217" s="26">
        <f t="shared" si="34"/>
        <v>-7.519266583652448E-2</v>
      </c>
      <c r="M217" s="26">
        <f t="shared" si="35"/>
        <v>-6.9602241867552485E-3</v>
      </c>
    </row>
    <row r="218" spans="3:13" x14ac:dyDescent="0.25">
      <c r="C218" s="26">
        <v>196</v>
      </c>
      <c r="D218" s="26">
        <f t="shared" si="32"/>
        <v>3.920000000000003</v>
      </c>
      <c r="E218" s="26">
        <v>0</v>
      </c>
      <c r="F218" s="26">
        <f t="shared" si="33"/>
        <v>0.37365335238190567</v>
      </c>
      <c r="G218" s="26">
        <f t="shared" si="28"/>
        <v>0</v>
      </c>
      <c r="H218" s="26">
        <f t="shared" si="27"/>
        <v>-1272.6880515331186</v>
      </c>
      <c r="I218" s="26">
        <f t="shared" si="29"/>
        <v>-1.2855252549065709E-3</v>
      </c>
      <c r="J218" s="26">
        <f t="shared" si="30"/>
        <v>7.9298883341116788E-3</v>
      </c>
      <c r="K218" s="26">
        <f t="shared" si="31"/>
        <v>4.5682128647357434E-2</v>
      </c>
      <c r="L218" s="26">
        <f t="shared" si="34"/>
        <v>-6.8241206912384389E-2</v>
      </c>
      <c r="M218" s="26">
        <f t="shared" si="35"/>
        <v>-8.3945629142443377E-3</v>
      </c>
    </row>
    <row r="219" spans="3:13" x14ac:dyDescent="0.25">
      <c r="C219" s="26">
        <v>197</v>
      </c>
      <c r="D219" s="26">
        <f t="shared" si="32"/>
        <v>3.9400000000000031</v>
      </c>
      <c r="E219" s="26">
        <v>0</v>
      </c>
      <c r="F219" s="26">
        <f t="shared" si="33"/>
        <v>0.4193354810292631</v>
      </c>
      <c r="G219" s="26">
        <f t="shared" si="28"/>
        <v>0</v>
      </c>
      <c r="H219" s="26">
        <f t="shared" si="27"/>
        <v>-1107.3328431156312</v>
      </c>
      <c r="I219" s="26">
        <f t="shared" si="29"/>
        <v>-1.1185021606023907E-3</v>
      </c>
      <c r="J219" s="26">
        <f t="shared" si="30"/>
        <v>8.7724210963063542E-3</v>
      </c>
      <c r="K219" s="26">
        <f t="shared" si="31"/>
        <v>3.8571147572108E-2</v>
      </c>
      <c r="L219" s="26">
        <f t="shared" si="34"/>
        <v>-6.031131857827271E-2</v>
      </c>
      <c r="M219" s="26">
        <f t="shared" si="35"/>
        <v>-9.6800881691509084E-3</v>
      </c>
    </row>
    <row r="220" spans="3:13" x14ac:dyDescent="0.25">
      <c r="C220" s="26">
        <v>198</v>
      </c>
      <c r="D220" s="26">
        <f t="shared" si="32"/>
        <v>3.9600000000000031</v>
      </c>
      <c r="E220" s="26">
        <v>0</v>
      </c>
      <c r="F220" s="26">
        <f t="shared" si="33"/>
        <v>0.4579066286013711</v>
      </c>
      <c r="G220" s="26">
        <f t="shared" si="28"/>
        <v>0</v>
      </c>
      <c r="H220" s="26">
        <f t="shared" si="27"/>
        <v>-926.754078939534</v>
      </c>
      <c r="I220" s="26">
        <f t="shared" si="29"/>
        <v>-9.3610195532934683E-4</v>
      </c>
      <c r="J220" s="26">
        <f t="shared" si="30"/>
        <v>9.467599430998036E-3</v>
      </c>
      <c r="K220" s="26">
        <f t="shared" si="31"/>
        <v>3.0946685897060622E-2</v>
      </c>
      <c r="L220" s="26">
        <f t="shared" si="34"/>
        <v>-5.1538897481966356E-2</v>
      </c>
      <c r="M220" s="26">
        <f t="shared" si="35"/>
        <v>-1.07985903297533E-2</v>
      </c>
    </row>
    <row r="221" spans="3:13" x14ac:dyDescent="0.25">
      <c r="C221" s="26">
        <v>199</v>
      </c>
      <c r="D221" s="26">
        <f t="shared" si="32"/>
        <v>3.9800000000000031</v>
      </c>
      <c r="E221" s="26">
        <v>0</v>
      </c>
      <c r="F221" s="26">
        <f t="shared" si="33"/>
        <v>0.48885331449843172</v>
      </c>
      <c r="G221" s="26">
        <f t="shared" si="28"/>
        <v>0</v>
      </c>
      <c r="H221" s="26">
        <f t="shared" si="27"/>
        <v>-733.95867858900863</v>
      </c>
      <c r="I221" s="26">
        <f t="shared" si="29"/>
        <v>-7.413618885220378E-4</v>
      </c>
      <c r="J221" s="26">
        <f t="shared" si="30"/>
        <v>1.0006407249732868E-2</v>
      </c>
      <c r="K221" s="26">
        <f t="shared" si="31"/>
        <v>2.2934095976423041E-2</v>
      </c>
      <c r="L221" s="26">
        <f t="shared" si="34"/>
        <v>-4.207129805096832E-2</v>
      </c>
      <c r="M221" s="26">
        <f t="shared" si="35"/>
        <v>-1.1734692285082646E-2</v>
      </c>
    </row>
    <row r="222" spans="3:13" x14ac:dyDescent="0.25">
      <c r="C222" s="26">
        <v>200</v>
      </c>
      <c r="D222" s="26">
        <f t="shared" si="32"/>
        <v>4.0000000000000027</v>
      </c>
      <c r="E222" s="26">
        <v>0</v>
      </c>
      <c r="F222" s="26">
        <f t="shared" si="33"/>
        <v>0.51178741047485476</v>
      </c>
      <c r="G222" s="26">
        <f t="shared" si="28"/>
        <v>0</v>
      </c>
      <c r="H222" s="26">
        <f t="shared" si="27"/>
        <v>-532.10681726730024</v>
      </c>
      <c r="I222" s="26">
        <f t="shared" si="29"/>
        <v>-5.3747401107526616E-4</v>
      </c>
      <c r="J222" s="26">
        <f t="shared" si="30"/>
        <v>1.038238049494429E-2</v>
      </c>
      <c r="K222" s="26">
        <f t="shared" si="31"/>
        <v>1.4663228544719242E-2</v>
      </c>
      <c r="L222" s="26">
        <f t="shared" si="34"/>
        <v>-3.2064890801235452E-2</v>
      </c>
      <c r="M222" s="26">
        <f t="shared" si="35"/>
        <v>-1.2476054173604685E-2</v>
      </c>
    </row>
  </sheetData>
  <sheetProtection algorithmName="SHA-512" hashValue="iCY8gqqswPm4Vk/4gaq3i1JyKYvfZQ4yG2eETkZlyTcGjojP4n7pdpLcr7FvD3El2SXiS8NEA3T0/wvqiL3amQ==" saltValue="OfkFs3X2nLc7ytOzfprtCQ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15" sqref="S15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Ulazni Podaci</vt:lpstr>
      <vt:lpstr>Analiticka metoda</vt:lpstr>
      <vt:lpstr>Metoda Interpolacije</vt:lpstr>
      <vt:lpstr>Newmarkova Metoda</vt:lpstr>
      <vt:lpstr>Usporedba Rezultata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Tijana</dc:creator>
  <cp:lastModifiedBy>IGuljas</cp:lastModifiedBy>
  <cp:lastPrinted>2020-01-14T12:54:06Z</cp:lastPrinted>
  <dcterms:created xsi:type="dcterms:W3CDTF">2011-01-22T23:36:54Z</dcterms:created>
  <dcterms:modified xsi:type="dcterms:W3CDTF">2020-01-14T12:57:25Z</dcterms:modified>
</cp:coreProperties>
</file>